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12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jenreid/Desktop/Agility/"/>
    </mc:Choice>
  </mc:AlternateContent>
  <xr:revisionPtr revIDLastSave="0" documentId="8_{D716CE7F-281A-4D43-927C-77B4FB0FBBA5}" xr6:coauthVersionLast="47" xr6:coauthVersionMax="47" xr10:uidLastSave="{00000000-0000-0000-0000-000000000000}"/>
  <bookViews>
    <workbookView xWindow="0" yWindow="500" windowWidth="28800" windowHeight="15800" tabRatio="788" xr2:uid="{00000000-000D-0000-FFFF-FFFF00000000}"/>
  </bookViews>
  <sheets>
    <sheet name="Calendar" sheetId="14" r:id="rId1"/>
  </sheets>
  <definedNames>
    <definedName name="Calendar10Month">Calendar!$C$185</definedName>
    <definedName name="Calendar10MonthOption">MATCH(Calendar10Month,Months,0)</definedName>
    <definedName name="Calendar10Year">Calendar!$B$185</definedName>
    <definedName name="Calendar11Month">Calendar!$C$198</definedName>
    <definedName name="Calendar11MonthOption">MATCH(Calendar11Month,Months,0)</definedName>
    <definedName name="Calendar11Year">Calendar!$B$198</definedName>
    <definedName name="Calendar12Month">Calendar!$C$211</definedName>
    <definedName name="Calendar12MonthOption">MATCH(Calendar12Month,Months,0)</definedName>
    <definedName name="Calendar12Year">Calendar!$B$211</definedName>
    <definedName name="Calendar1Month">Calendar!$C$4</definedName>
    <definedName name="Calendar1MonthOption">MATCH(Calendar1Month,Months,0)</definedName>
    <definedName name="Calendar1Year">Calendar!$B$4</definedName>
    <definedName name="Calendar2Month">Calendar!$C$17</definedName>
    <definedName name="Calendar2MonthOption">MATCH(Calendar2Month,Months,0)</definedName>
    <definedName name="Calendar2Year">Calendar!$B$17</definedName>
    <definedName name="Calendar3Month">Calendar!$C$38</definedName>
    <definedName name="Calendar3MonthOption">MATCH(Calendar3Month,Months,0)</definedName>
    <definedName name="Calendar3Year">Calendar!$B$38</definedName>
    <definedName name="Calendar4Month">Calendar!$C$59</definedName>
    <definedName name="Calendar4MonthOption">MATCH(Calendar4Month,Months,0)</definedName>
    <definedName name="Calendar4Year">Calendar!$B$59</definedName>
    <definedName name="Calendar5Month">Calendar!$C$80</definedName>
    <definedName name="Calendar5MonthOption">MATCH(Calendar5Month,Months,0)</definedName>
    <definedName name="Calendar5Year">Calendar!$B$80</definedName>
    <definedName name="Calendar6Month">Calendar!$C$101</definedName>
    <definedName name="Calendar6MonthOption">MATCH(Calendar6Month,Months,0)</definedName>
    <definedName name="Calendar6Year">Calendar!$B$101</definedName>
    <definedName name="Calendar7Month">Calendar!$C$122</definedName>
    <definedName name="Calendar7MonthOption">MATCH(Calendar7Month,Months,0)</definedName>
    <definedName name="Calendar7Year">Calendar!$B$122</definedName>
    <definedName name="Calendar8Month">Calendar!$C$143</definedName>
    <definedName name="Calendar8MonthOption">MATCH(Calendar8Month,Months,0)</definedName>
    <definedName name="Calendar8Year">Calendar!$B$143</definedName>
    <definedName name="Calendar9Month">Calendar!$C$164</definedName>
    <definedName name="Calendar9MonthOption">MATCH(Calendar9Month,Months,0)</definedName>
    <definedName name="Calendar9Year">Calendar!$B$164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Calendar!$A$211:$H$222</definedName>
    <definedName name="WeekdayOption">MATCH(WeekStart,Weekdays,0)+10</definedName>
    <definedName name="Weekdays">{"Monday","Tuesday","Wednesday","Thursday","Friday","Saturday","Sunday"}</definedName>
    <definedName name="WeekStart">Calendar!$B$5</definedName>
    <definedName name="WeekStartValue">IF(WeekStart="Monday",2,1)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" i="14" l="1"/>
  <c r="B17" i="14" l="1"/>
  <c r="B6" i="14" l="1" a="1"/>
  <c r="B6" i="14" s="1"/>
  <c r="B8" i="14" a="1"/>
  <c r="H8" i="14" s="1"/>
  <c r="B10" i="14" a="1"/>
  <c r="E10" i="14" s="1"/>
  <c r="B12" i="14" a="1"/>
  <c r="G12" i="14" s="1"/>
  <c r="B14" i="14" a="1"/>
  <c r="G14" i="14" s="1"/>
  <c r="C17" i="14"/>
  <c r="B38" i="14" l="1"/>
  <c r="C38" i="14"/>
  <c r="F8" i="14"/>
  <c r="B8" i="14"/>
  <c r="D8" i="14"/>
  <c r="C8" i="14"/>
  <c r="F14" i="14"/>
  <c r="D14" i="14"/>
  <c r="E8" i="14"/>
  <c r="G8" i="14"/>
  <c r="H6" i="14"/>
  <c r="H5" i="14" s="1"/>
  <c r="B21" i="14" a="1"/>
  <c r="C21" i="14" s="1"/>
  <c r="E12" i="14"/>
  <c r="B12" i="14"/>
  <c r="C6" i="14"/>
  <c r="C5" i="14" s="1"/>
  <c r="D6" i="14"/>
  <c r="D5" i="14" s="1"/>
  <c r="F12" i="14"/>
  <c r="F6" i="14"/>
  <c r="F5" i="14" s="1"/>
  <c r="E6" i="14"/>
  <c r="E5" i="14" s="1"/>
  <c r="C10" i="14"/>
  <c r="F10" i="14"/>
  <c r="G10" i="14"/>
  <c r="B27" i="14" a="1"/>
  <c r="B27" i="14" s="1"/>
  <c r="B19" i="14" a="1"/>
  <c r="B19" i="14" s="1"/>
  <c r="B18" i="14" s="1"/>
  <c r="B25" i="14" a="1"/>
  <c r="B25" i="14" s="1"/>
  <c r="B14" i="14"/>
  <c r="C12" i="14"/>
  <c r="H10" i="14"/>
  <c r="C14" i="14"/>
  <c r="E14" i="14"/>
  <c r="B23" i="14" a="1"/>
  <c r="F23" i="14" s="1"/>
  <c r="H12" i="14"/>
  <c r="D12" i="14"/>
  <c r="H14" i="14"/>
  <c r="D10" i="14"/>
  <c r="B10" i="14"/>
  <c r="G6" i="14"/>
  <c r="G5" i="14" s="1"/>
  <c r="B59" i="14" l="1"/>
  <c r="C59" i="14"/>
  <c r="B40" i="14" a="1"/>
  <c r="F21" i="14"/>
  <c r="H21" i="14"/>
  <c r="G21" i="14"/>
  <c r="B21" i="14"/>
  <c r="E21" i="14"/>
  <c r="D21" i="14"/>
  <c r="G19" i="14"/>
  <c r="G18" i="14" s="1"/>
  <c r="F19" i="14"/>
  <c r="F18" i="14" s="1"/>
  <c r="D19" i="14"/>
  <c r="D18" i="14" s="1"/>
  <c r="D25" i="14"/>
  <c r="H19" i="14"/>
  <c r="H18" i="14" s="1"/>
  <c r="H25" i="14"/>
  <c r="C19" i="14"/>
  <c r="C18" i="14" s="1"/>
  <c r="E19" i="14"/>
  <c r="E18" i="14" s="1"/>
  <c r="B23" i="14"/>
  <c r="C25" i="14"/>
  <c r="E25" i="14"/>
  <c r="G25" i="14"/>
  <c r="E27" i="14"/>
  <c r="F27" i="14"/>
  <c r="G27" i="14"/>
  <c r="F25" i="14"/>
  <c r="H27" i="14"/>
  <c r="D27" i="14"/>
  <c r="C27" i="14"/>
  <c r="C23" i="14"/>
  <c r="D23" i="14"/>
  <c r="E23" i="14"/>
  <c r="B44" i="14" a="1"/>
  <c r="B44" i="14" s="1"/>
  <c r="B46" i="14" a="1"/>
  <c r="H46" i="14" s="1"/>
  <c r="B42" i="14" a="1"/>
  <c r="D42" i="14" s="1"/>
  <c r="B48" i="14" a="1"/>
  <c r="H48" i="14" s="1"/>
  <c r="G23" i="14"/>
  <c r="H23" i="14"/>
  <c r="B63" i="14" l="1" a="1"/>
  <c r="B61" i="14" a="1"/>
  <c r="H40" i="14"/>
  <c r="H39" i="14" s="1"/>
  <c r="B40" i="14"/>
  <c r="B39" i="14" s="1"/>
  <c r="C40" i="14"/>
  <c r="C39" i="14" s="1"/>
  <c r="D40" i="14"/>
  <c r="D39" i="14" s="1"/>
  <c r="E40" i="14"/>
  <c r="E39" i="14" s="1"/>
  <c r="F40" i="14"/>
  <c r="F39" i="14" s="1"/>
  <c r="G40" i="14"/>
  <c r="G39" i="14" s="1"/>
  <c r="G44" i="14"/>
  <c r="C44" i="14"/>
  <c r="E48" i="14"/>
  <c r="D48" i="14"/>
  <c r="F44" i="14"/>
  <c r="B48" i="14"/>
  <c r="E44" i="14"/>
  <c r="H42" i="14"/>
  <c r="B42" i="14"/>
  <c r="B46" i="14"/>
  <c r="F46" i="14"/>
  <c r="H44" i="14"/>
  <c r="E42" i="14"/>
  <c r="B69" i="14" a="1"/>
  <c r="E69" i="14" s="1"/>
  <c r="B80" i="14"/>
  <c r="D44" i="14"/>
  <c r="D46" i="14"/>
  <c r="C46" i="14"/>
  <c r="E46" i="14"/>
  <c r="G46" i="14"/>
  <c r="B67" i="14" a="1"/>
  <c r="D67" i="14" s="1"/>
  <c r="G42" i="14"/>
  <c r="C42" i="14"/>
  <c r="F42" i="14"/>
  <c r="C48" i="14"/>
  <c r="F48" i="14"/>
  <c r="G48" i="14"/>
  <c r="B65" i="14" a="1"/>
  <c r="H65" i="14" s="1"/>
  <c r="C80" i="14"/>
  <c r="H61" i="14" l="1"/>
  <c r="H60" i="14" s="1"/>
  <c r="C61" i="14"/>
  <c r="C60" i="14" s="1"/>
  <c r="F61" i="14"/>
  <c r="F60" i="14" s="1"/>
  <c r="D61" i="14"/>
  <c r="D60" i="14" s="1"/>
  <c r="B61" i="14"/>
  <c r="B60" i="14" s="1"/>
  <c r="E61" i="14"/>
  <c r="E60" i="14" s="1"/>
  <c r="G61" i="14"/>
  <c r="G60" i="14" s="1"/>
  <c r="B63" i="14"/>
  <c r="D63" i="14"/>
  <c r="E63" i="14"/>
  <c r="F63" i="14"/>
  <c r="C63" i="14"/>
  <c r="G63" i="14"/>
  <c r="H63" i="14"/>
  <c r="H69" i="14"/>
  <c r="E67" i="14"/>
  <c r="C101" i="14"/>
  <c r="G65" i="14"/>
  <c r="B101" i="14"/>
  <c r="B65" i="14"/>
  <c r="C65" i="14"/>
  <c r="D65" i="14"/>
  <c r="H67" i="14"/>
  <c r="F65" i="14"/>
  <c r="E65" i="14"/>
  <c r="C67" i="14"/>
  <c r="G67" i="14"/>
  <c r="B67" i="14"/>
  <c r="F69" i="14"/>
  <c r="B69" i="14"/>
  <c r="C69" i="14"/>
  <c r="F67" i="14"/>
  <c r="D69" i="14"/>
  <c r="G69" i="14"/>
  <c r="B86" i="14" a="1"/>
  <c r="E86" i="14" s="1"/>
  <c r="B88" i="14" a="1"/>
  <c r="E88" i="14" s="1"/>
  <c r="B84" i="14" a="1"/>
  <c r="E84" i="14" s="1"/>
  <c r="B90" i="14" a="1"/>
  <c r="F90" i="14" s="1"/>
  <c r="B82" i="14" a="1"/>
  <c r="B82" i="14" s="1"/>
  <c r="B81" i="14" s="1"/>
  <c r="B122" i="14" l="1"/>
  <c r="B105" i="14" a="1"/>
  <c r="B105" i="14" s="1"/>
  <c r="B111" i="14" a="1"/>
  <c r="E111" i="14" s="1"/>
  <c r="B90" i="14"/>
  <c r="D86" i="14"/>
  <c r="C84" i="14"/>
  <c r="H84" i="14"/>
  <c r="B84" i="14"/>
  <c r="F86" i="14"/>
  <c r="B103" i="14" a="1"/>
  <c r="B109" i="14" a="1"/>
  <c r="D109" i="14" s="1"/>
  <c r="G84" i="14"/>
  <c r="C122" i="14"/>
  <c r="F84" i="14"/>
  <c r="D84" i="14"/>
  <c r="B107" i="14" a="1"/>
  <c r="C107" i="14" s="1"/>
  <c r="H86" i="14"/>
  <c r="D88" i="14"/>
  <c r="H82" i="14"/>
  <c r="H81" i="14" s="1"/>
  <c r="G90" i="14"/>
  <c r="D90" i="14"/>
  <c r="C86" i="14"/>
  <c r="G86" i="14"/>
  <c r="B86" i="14"/>
  <c r="G88" i="14"/>
  <c r="B88" i="14"/>
  <c r="C88" i="14"/>
  <c r="F82" i="14"/>
  <c r="F81" i="14" s="1"/>
  <c r="E82" i="14"/>
  <c r="E81" i="14" s="1"/>
  <c r="C82" i="14"/>
  <c r="C81" i="14" s="1"/>
  <c r="H90" i="14"/>
  <c r="G82" i="14"/>
  <c r="G81" i="14" s="1"/>
  <c r="H88" i="14"/>
  <c r="C90" i="14"/>
  <c r="F88" i="14"/>
  <c r="D82" i="14"/>
  <c r="D81" i="14" s="1"/>
  <c r="E90" i="14"/>
  <c r="C105" i="14" l="1"/>
  <c r="E105" i="14"/>
  <c r="D105" i="14"/>
  <c r="H105" i="14"/>
  <c r="F105" i="14"/>
  <c r="G105" i="14"/>
  <c r="C111" i="14"/>
  <c r="B111" i="14"/>
  <c r="F111" i="14"/>
  <c r="B128" i="14" a="1"/>
  <c r="D128" i="14" s="1"/>
  <c r="G109" i="14"/>
  <c r="C143" i="14"/>
  <c r="C109" i="14"/>
  <c r="H111" i="14"/>
  <c r="B130" i="14" a="1"/>
  <c r="H130" i="14" s="1"/>
  <c r="G111" i="14"/>
  <c r="D111" i="14"/>
  <c r="C103" i="14"/>
  <c r="C102" i="14" s="1"/>
  <c r="B103" i="14"/>
  <c r="B102" i="14" s="1"/>
  <c r="B126" i="14" a="1"/>
  <c r="B124" i="14" a="1"/>
  <c r="E103" i="14"/>
  <c r="E102" i="14" s="1"/>
  <c r="B143" i="14"/>
  <c r="B132" i="14" a="1"/>
  <c r="H132" i="14" s="1"/>
  <c r="H103" i="14"/>
  <c r="H102" i="14" s="1"/>
  <c r="F103" i="14"/>
  <c r="F102" i="14" s="1"/>
  <c r="G103" i="14"/>
  <c r="G102" i="14" s="1"/>
  <c r="D103" i="14"/>
  <c r="D102" i="14" s="1"/>
  <c r="E107" i="14"/>
  <c r="H107" i="14"/>
  <c r="F107" i="14"/>
  <c r="G107" i="14"/>
  <c r="D107" i="14"/>
  <c r="B107" i="14"/>
  <c r="B109" i="14"/>
  <c r="F109" i="14"/>
  <c r="H109" i="14"/>
  <c r="E109" i="14"/>
  <c r="B128" i="14" l="1"/>
  <c r="B145" i="14" a="1"/>
  <c r="H145" i="14" s="1"/>
  <c r="H144" i="14" s="1"/>
  <c r="F128" i="14"/>
  <c r="G128" i="14"/>
  <c r="B149" i="14" a="1"/>
  <c r="E149" i="14" s="1"/>
  <c r="B147" i="14" a="1"/>
  <c r="B147" i="14" s="1"/>
  <c r="D130" i="14"/>
  <c r="C128" i="14"/>
  <c r="C164" i="14"/>
  <c r="E128" i="14"/>
  <c r="H128" i="14"/>
  <c r="F130" i="14"/>
  <c r="G130" i="14"/>
  <c r="C130" i="14"/>
  <c r="B132" i="14"/>
  <c r="D132" i="14"/>
  <c r="F132" i="14"/>
  <c r="C132" i="14"/>
  <c r="B164" i="14"/>
  <c r="B153" i="14" a="1"/>
  <c r="E153" i="14" s="1"/>
  <c r="B151" i="14" a="1"/>
  <c r="B151" i="14" s="1"/>
  <c r="B130" i="14"/>
  <c r="E130" i="14"/>
  <c r="E126" i="14"/>
  <c r="G126" i="14"/>
  <c r="F126" i="14"/>
  <c r="B126" i="14"/>
  <c r="H126" i="14"/>
  <c r="D126" i="14"/>
  <c r="C126" i="14"/>
  <c r="G124" i="14"/>
  <c r="G123" i="14" s="1"/>
  <c r="E124" i="14"/>
  <c r="E123" i="14" s="1"/>
  <c r="C124" i="14"/>
  <c r="C123" i="14" s="1"/>
  <c r="B124" i="14"/>
  <c r="B123" i="14" s="1"/>
  <c r="H124" i="14"/>
  <c r="H123" i="14" s="1"/>
  <c r="D124" i="14"/>
  <c r="D123" i="14" s="1"/>
  <c r="F124" i="14"/>
  <c r="F123" i="14" s="1"/>
  <c r="E132" i="14"/>
  <c r="G132" i="14"/>
  <c r="D145" i="14" l="1"/>
  <c r="D144" i="14" s="1"/>
  <c r="C145" i="14"/>
  <c r="C144" i="14" s="1"/>
  <c r="D147" i="14"/>
  <c r="G145" i="14"/>
  <c r="G144" i="14" s="1"/>
  <c r="B170" i="14" a="1"/>
  <c r="C170" i="14" s="1"/>
  <c r="F145" i="14"/>
  <c r="F144" i="14" s="1"/>
  <c r="E145" i="14"/>
  <c r="E144" i="14" s="1"/>
  <c r="C147" i="14"/>
  <c r="B145" i="14"/>
  <c r="B144" i="14" s="1"/>
  <c r="B166" i="14" a="1"/>
  <c r="F166" i="14" s="1"/>
  <c r="F165" i="14" s="1"/>
  <c r="C149" i="14"/>
  <c r="B174" i="14" a="1"/>
  <c r="G174" i="14" s="1"/>
  <c r="B149" i="14"/>
  <c r="G149" i="14"/>
  <c r="H149" i="14"/>
  <c r="H147" i="14"/>
  <c r="E147" i="14"/>
  <c r="G147" i="14"/>
  <c r="F147" i="14"/>
  <c r="C185" i="14"/>
  <c r="B172" i="14" a="1"/>
  <c r="E172" i="14" s="1"/>
  <c r="D149" i="14"/>
  <c r="F149" i="14"/>
  <c r="B185" i="14"/>
  <c r="C151" i="14"/>
  <c r="D151" i="14"/>
  <c r="B168" i="14" a="1"/>
  <c r="F168" i="14" s="1"/>
  <c r="G151" i="14"/>
  <c r="H151" i="14"/>
  <c r="H153" i="14"/>
  <c r="G153" i="14"/>
  <c r="B153" i="14"/>
  <c r="E151" i="14"/>
  <c r="D153" i="14"/>
  <c r="F153" i="14"/>
  <c r="F151" i="14"/>
  <c r="C153" i="14"/>
  <c r="H170" i="14" l="1"/>
  <c r="E170" i="14"/>
  <c r="D170" i="14"/>
  <c r="G170" i="14"/>
  <c r="B170" i="14"/>
  <c r="F170" i="14"/>
  <c r="H166" i="14"/>
  <c r="H165" i="14" s="1"/>
  <c r="B191" i="14" a="1"/>
  <c r="D191" i="14" s="1"/>
  <c r="H174" i="14"/>
  <c r="C174" i="14"/>
  <c r="C166" i="14"/>
  <c r="C165" i="14" s="1"/>
  <c r="B172" i="14"/>
  <c r="E166" i="14"/>
  <c r="E165" i="14" s="1"/>
  <c r="B166" i="14"/>
  <c r="B165" i="14" s="1"/>
  <c r="D174" i="14"/>
  <c r="B187" i="14" a="1"/>
  <c r="F187" i="14" s="1"/>
  <c r="F186" i="14" s="1"/>
  <c r="B195" i="14" a="1"/>
  <c r="F195" i="14" s="1"/>
  <c r="B174" i="14"/>
  <c r="E174" i="14"/>
  <c r="D166" i="14"/>
  <c r="D165" i="14" s="1"/>
  <c r="G166" i="14"/>
  <c r="G165" i="14" s="1"/>
  <c r="H168" i="14"/>
  <c r="B193" i="14" a="1"/>
  <c r="C193" i="14" s="1"/>
  <c r="E168" i="14"/>
  <c r="B198" i="14"/>
  <c r="G172" i="14"/>
  <c r="D172" i="14"/>
  <c r="C198" i="14"/>
  <c r="H172" i="14"/>
  <c r="F174" i="14"/>
  <c r="F172" i="14"/>
  <c r="B189" i="14" a="1"/>
  <c r="G189" i="14" s="1"/>
  <c r="D168" i="14"/>
  <c r="C172" i="14"/>
  <c r="G168" i="14"/>
  <c r="C168" i="14"/>
  <c r="B168" i="14"/>
  <c r="B191" i="14" l="1"/>
  <c r="C191" i="14"/>
  <c r="H191" i="14"/>
  <c r="E191" i="14"/>
  <c r="F191" i="14"/>
  <c r="G191" i="14"/>
  <c r="D187" i="14"/>
  <c r="D186" i="14" s="1"/>
  <c r="C187" i="14"/>
  <c r="C186" i="14" s="1"/>
  <c r="H187" i="14"/>
  <c r="H186" i="14" s="1"/>
  <c r="E187" i="14"/>
  <c r="E186" i="14" s="1"/>
  <c r="H193" i="14"/>
  <c r="G193" i="14"/>
  <c r="G195" i="14"/>
  <c r="E195" i="14"/>
  <c r="B202" i="14" a="1"/>
  <c r="F202" i="14" s="1"/>
  <c r="B195" i="14"/>
  <c r="G187" i="14"/>
  <c r="G186" i="14" s="1"/>
  <c r="H195" i="14"/>
  <c r="B187" i="14"/>
  <c r="B186" i="14" s="1"/>
  <c r="C211" i="14"/>
  <c r="B204" i="14" a="1"/>
  <c r="B204" i="14" s="1"/>
  <c r="B206" i="14" a="1"/>
  <c r="B206" i="14" s="1"/>
  <c r="D195" i="14"/>
  <c r="C195" i="14"/>
  <c r="B211" i="14"/>
  <c r="B208" i="14" a="1"/>
  <c r="F208" i="14" s="1"/>
  <c r="B193" i="14"/>
  <c r="E193" i="14"/>
  <c r="B189" i="14"/>
  <c r="B200" i="14" a="1"/>
  <c r="B200" i="14" s="1"/>
  <c r="B199" i="14" s="1"/>
  <c r="E189" i="14"/>
  <c r="F193" i="14"/>
  <c r="D193" i="14"/>
  <c r="H189" i="14"/>
  <c r="F189" i="14"/>
  <c r="D189" i="14"/>
  <c r="C189" i="14"/>
  <c r="H202" i="14" l="1"/>
  <c r="B221" i="14" a="1"/>
  <c r="C221" i="14" s="1"/>
  <c r="D202" i="14"/>
  <c r="E202" i="14"/>
  <c r="B202" i="14"/>
  <c r="G202" i="14"/>
  <c r="C202" i="14"/>
  <c r="D204" i="14"/>
  <c r="G204" i="14"/>
  <c r="H204" i="14"/>
  <c r="C204" i="14"/>
  <c r="E204" i="14"/>
  <c r="F204" i="14"/>
  <c r="B213" i="14" a="1"/>
  <c r="D213" i="14" s="1"/>
  <c r="D212" i="14" s="1"/>
  <c r="B217" i="14" a="1"/>
  <c r="B217" i="14" s="1"/>
  <c r="D200" i="14"/>
  <c r="D199" i="14" s="1"/>
  <c r="F206" i="14"/>
  <c r="B215" i="14" a="1"/>
  <c r="G215" i="14" s="1"/>
  <c r="G208" i="14"/>
  <c r="B219" i="14" a="1"/>
  <c r="F219" i="14" s="1"/>
  <c r="E200" i="14"/>
  <c r="E199" i="14" s="1"/>
  <c r="G206" i="14"/>
  <c r="D208" i="14"/>
  <c r="E206" i="14"/>
  <c r="H206" i="14"/>
  <c r="H208" i="14"/>
  <c r="H200" i="14"/>
  <c r="H199" i="14" s="1"/>
  <c r="F200" i="14"/>
  <c r="F199" i="14" s="1"/>
  <c r="C206" i="14"/>
  <c r="D206" i="14"/>
  <c r="C208" i="14"/>
  <c r="B208" i="14"/>
  <c r="C200" i="14"/>
  <c r="C199" i="14" s="1"/>
  <c r="G200" i="14"/>
  <c r="G199" i="14" s="1"/>
  <c r="E208" i="14"/>
  <c r="E221" i="14" l="1"/>
  <c r="G221" i="14"/>
  <c r="F221" i="14"/>
  <c r="B221" i="14"/>
  <c r="D221" i="14"/>
  <c r="H221" i="14"/>
  <c r="C219" i="14"/>
  <c r="C213" i="14"/>
  <c r="C212" i="14" s="1"/>
  <c r="G213" i="14"/>
  <c r="G212" i="14" s="1"/>
  <c r="H213" i="14"/>
  <c r="H212" i="14" s="1"/>
  <c r="B213" i="14"/>
  <c r="B212" i="14" s="1"/>
  <c r="H219" i="14"/>
  <c r="E213" i="14"/>
  <c r="E212" i="14" s="1"/>
  <c r="F213" i="14"/>
  <c r="F212" i="14" s="1"/>
  <c r="B219" i="14"/>
  <c r="D217" i="14"/>
  <c r="H217" i="14"/>
  <c r="E217" i="14"/>
  <c r="F217" i="14"/>
  <c r="C217" i="14"/>
  <c r="G217" i="14"/>
  <c r="C215" i="14"/>
  <c r="H215" i="14"/>
  <c r="E215" i="14"/>
  <c r="B215" i="14"/>
  <c r="F215" i="14"/>
  <c r="D215" i="14"/>
  <c r="D219" i="14"/>
  <c r="G219" i="14"/>
  <c r="E219" i="14"/>
</calcChain>
</file>

<file path=xl/sharedStrings.xml><?xml version="1.0" encoding="utf-8"?>
<sst xmlns="http://schemas.openxmlformats.org/spreadsheetml/2006/main" count="156" uniqueCount="27">
  <si>
    <t>August</t>
  </si>
  <si>
    <t>MONDAY</t>
  </si>
  <si>
    <t>Skills</t>
  </si>
  <si>
    <t>Offseason Phase</t>
  </si>
  <si>
    <t>Tactics / Concepts</t>
  </si>
  <si>
    <t>Team Building / Off Ice Training</t>
  </si>
  <si>
    <t># Practices</t>
  </si>
  <si>
    <t># Games</t>
  </si>
  <si>
    <t>Prep Phase</t>
  </si>
  <si>
    <t>Tryout Phase</t>
  </si>
  <si>
    <t>Development Phase</t>
  </si>
  <si>
    <t>Skill / Concept Checklist – Include the skills / concepts in each column below that you plan to work on this month</t>
  </si>
  <si>
    <t>Skating Skills</t>
  </si>
  <si>
    <t>Puck Control</t>
  </si>
  <si>
    <t>Shooting</t>
  </si>
  <si>
    <t>Passing</t>
  </si>
  <si>
    <t>Tactics - Fwds</t>
  </si>
  <si>
    <t>Tactics - Def</t>
  </si>
  <si>
    <t>Goaltenders</t>
  </si>
  <si>
    <t>Team Tactics / Systems</t>
  </si>
  <si>
    <t>Regular Season Phase</t>
  </si>
  <si>
    <t>Regular Season - Skills Day</t>
  </si>
  <si>
    <t>Season Break</t>
  </si>
  <si>
    <t>Christmas Break</t>
  </si>
  <si>
    <t>Playoff Phase</t>
  </si>
  <si>
    <t>Spring Skills Phase is recommended to be maximum of 2 ice times per week that focus on individual skill development ( skating / puck control / shooting / passing ) with limited game play.  Off ice components should include other sports and physical literacy  / athletic type activities</t>
  </si>
  <si>
    <t>Spring Skills Phase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</si>
</sst>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21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sz val="11"/>
      <name val="Arial"/>
      <family val="2"/>
      <scheme val="major"/>
    </font>
    <font>
      <b/>
      <sz val="9"/>
      <name val="Calibri"/>
      <family val="2"/>
    </font>
    <font>
      <b/>
      <sz val="11"/>
      <name val="Arial"/>
      <family val="2"/>
      <scheme val="major"/>
    </font>
    <font>
      <b/>
      <sz val="9"/>
      <name val="Arial"/>
      <family val="2"/>
      <scheme val="major"/>
    </font>
    <font>
      <b/>
      <sz val="11"/>
      <name val="Trebuchet MS"/>
      <family val="2"/>
      <scheme val="minor"/>
    </font>
    <font>
      <b/>
      <sz val="11"/>
      <color theme="1"/>
      <name val="Arial"/>
      <family val="2"/>
      <scheme val="major"/>
    </font>
    <font>
      <b/>
      <sz val="16"/>
      <name val="Trebuchet MS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</fills>
  <borders count="3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3743705557422"/>
      </right>
      <top/>
      <bottom/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6795556505021"/>
      </left>
      <right style="thin">
        <color theme="0" tint="-0.149906918546098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/>
      <bottom/>
      <diagonal/>
    </border>
    <border>
      <left style="thin">
        <color theme="0" tint="-0.1499374370555742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3743705557422"/>
      </left>
      <right style="thin">
        <color theme="0" tint="-0.14996795556505021"/>
      </right>
      <top/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indexed="64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indexed="64"/>
      </bottom>
      <diagonal/>
    </border>
  </borders>
  <cellStyleXfs count="13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8" applyFill="0" applyProtection="0">
      <alignment horizontal="left" vertical="center" wrapText="1" indent="1"/>
    </xf>
    <xf numFmtId="164" fontId="12" fillId="0" borderId="6" applyFill="0" applyProtection="0">
      <alignment horizontal="left" vertical="top" wrapText="1" indent="1"/>
    </xf>
    <xf numFmtId="164" fontId="1" fillId="0" borderId="0" applyNumberFormat="0" applyFill="0" applyProtection="0">
      <alignment horizontal="left" vertical="top" wrapText="1" indent="1"/>
    </xf>
    <xf numFmtId="164" fontId="11" fillId="0" borderId="7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</cellStyleXfs>
  <cellXfs count="81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164" fontId="9" fillId="0" borderId="8" xfId="5" applyFill="1">
      <alignment horizontal="left" vertical="center" wrapText="1" indent="1"/>
    </xf>
    <xf numFmtId="164" fontId="9" fillId="0" borderId="4" xfId="5" applyFill="1" applyBorder="1">
      <alignment horizontal="left" vertical="center" wrapText="1" indent="1"/>
    </xf>
    <xf numFmtId="0" fontId="7" fillId="0" borderId="0" xfId="2">
      <alignment horizontal="left" indent="3"/>
    </xf>
    <xf numFmtId="0" fontId="10" fillId="7" borderId="3" xfId="10">
      <alignment horizontal="left" vertical="center" indent="1"/>
    </xf>
    <xf numFmtId="0" fontId="10" fillId="6" borderId="3" xfId="11" applyAlignment="1">
      <alignment horizontal="left" vertical="center" indent="1"/>
    </xf>
    <xf numFmtId="0" fontId="12" fillId="0" borderId="6" xfId="6" applyNumberFormat="1" applyFill="1">
      <alignment horizontal="left" vertical="top" wrapText="1" indent="1"/>
    </xf>
    <xf numFmtId="0" fontId="12" fillId="9" borderId="6" xfId="6" applyNumberFormat="1" applyFill="1">
      <alignment horizontal="left" vertical="top" wrapText="1" indent="1"/>
    </xf>
    <xf numFmtId="0" fontId="12" fillId="10" borderId="6" xfId="6" applyNumberFormat="1" applyFill="1">
      <alignment horizontal="left" vertical="top" wrapText="1" indent="1"/>
    </xf>
    <xf numFmtId="0" fontId="12" fillId="11" borderId="6" xfId="6" applyNumberFormat="1" applyFill="1">
      <alignment horizontal="left" vertical="top" wrapText="1" indent="1"/>
    </xf>
    <xf numFmtId="0" fontId="12" fillId="12" borderId="6" xfId="6" applyNumberFormat="1" applyFill="1">
      <alignment horizontal="left" vertical="top" wrapText="1" indent="1"/>
    </xf>
    <xf numFmtId="164" fontId="9" fillId="0" borderId="9" xfId="5" applyFill="1" applyBorder="1">
      <alignment horizontal="left" vertical="center" wrapText="1" indent="1"/>
    </xf>
    <xf numFmtId="164" fontId="9" fillId="0" borderId="11" xfId="5" applyFill="1" applyBorder="1">
      <alignment horizontal="left" vertical="center" wrapText="1" indent="1"/>
    </xf>
    <xf numFmtId="0" fontId="12" fillId="13" borderId="6" xfId="6" applyNumberFormat="1" applyFill="1">
      <alignment horizontal="left" vertical="top" wrapText="1" indent="1"/>
    </xf>
    <xf numFmtId="0" fontId="12" fillId="13" borderId="12" xfId="6" applyNumberFormat="1" applyFill="1" applyBorder="1">
      <alignment horizontal="left" vertical="top" wrapText="1" indent="1"/>
    </xf>
    <xf numFmtId="0" fontId="12" fillId="11" borderId="12" xfId="6" applyNumberFormat="1" applyFill="1" applyBorder="1">
      <alignment horizontal="left" vertical="top" wrapText="1" indent="1"/>
    </xf>
    <xf numFmtId="0" fontId="12" fillId="9" borderId="13" xfId="6" applyNumberFormat="1" applyFill="1" applyBorder="1">
      <alignment horizontal="left" vertical="top" wrapText="1" indent="1"/>
    </xf>
    <xf numFmtId="164" fontId="9" fillId="0" borderId="14" xfId="5" applyFill="1" applyBorder="1">
      <alignment horizontal="left" vertical="center" wrapText="1" indent="1"/>
    </xf>
    <xf numFmtId="164" fontId="9" fillId="0" borderId="15" xfId="5" applyFill="1" applyBorder="1">
      <alignment horizontal="left" vertical="center" wrapText="1" indent="1"/>
    </xf>
    <xf numFmtId="0" fontId="12" fillId="0" borderId="16" xfId="6" applyNumberFormat="1" applyFill="1" applyBorder="1">
      <alignment horizontal="left" vertical="top" wrapText="1" indent="1"/>
    </xf>
    <xf numFmtId="0" fontId="12" fillId="9" borderId="16" xfId="6" applyNumberFormat="1" applyFill="1" applyBorder="1">
      <alignment horizontal="left" vertical="top" wrapText="1" indent="1"/>
    </xf>
    <xf numFmtId="0" fontId="12" fillId="13" borderId="16" xfId="6" applyNumberFormat="1" applyFill="1" applyBorder="1">
      <alignment horizontal="left" vertical="top" wrapText="1" indent="1"/>
    </xf>
    <xf numFmtId="0" fontId="0" fillId="0" borderId="17" xfId="0" applyBorder="1"/>
    <xf numFmtId="0" fontId="12" fillId="11" borderId="16" xfId="6" applyNumberFormat="1" applyFill="1" applyBorder="1">
      <alignment horizontal="left" vertical="top" wrapText="1" indent="1"/>
    </xf>
    <xf numFmtId="0" fontId="12" fillId="9" borderId="12" xfId="6" applyNumberFormat="1" applyFill="1" applyBorder="1">
      <alignment horizontal="left" vertical="top" wrapText="1" indent="1"/>
    </xf>
    <xf numFmtId="0" fontId="12" fillId="14" borderId="6" xfId="6" applyNumberFormat="1" applyFill="1">
      <alignment horizontal="left" vertical="top" wrapText="1" indent="1"/>
    </xf>
    <xf numFmtId="0" fontId="10" fillId="15" borderId="6" xfId="6" applyNumberFormat="1" applyFont="1" applyFill="1">
      <alignment horizontal="left" vertical="top" wrapText="1" indent="1"/>
    </xf>
    <xf numFmtId="0" fontId="10" fillId="0" borderId="6" xfId="6" applyNumberFormat="1" applyFont="1" applyFill="1">
      <alignment horizontal="left" vertical="top" wrapText="1" indent="1"/>
    </xf>
    <xf numFmtId="0" fontId="0" fillId="0" borderId="0" xfId="0" applyBorder="1"/>
    <xf numFmtId="0" fontId="12" fillId="0" borderId="5" xfId="6" applyNumberFormat="1" applyFill="1" applyBorder="1">
      <alignment horizontal="left" vertical="top" wrapText="1" indent="1"/>
    </xf>
    <xf numFmtId="0" fontId="12" fillId="0" borderId="10" xfId="6" applyNumberFormat="1" applyFill="1" applyBorder="1">
      <alignment horizontal="left" vertical="top" wrapText="1" indent="1"/>
    </xf>
    <xf numFmtId="0" fontId="12" fillId="0" borderId="19" xfId="6" applyNumberFormat="1" applyFill="1" applyBorder="1">
      <alignment horizontal="left" vertical="top" wrapText="1" indent="1"/>
    </xf>
    <xf numFmtId="0" fontId="7" fillId="0" borderId="21" xfId="2" applyBorder="1">
      <alignment horizontal="left" indent="3"/>
    </xf>
    <xf numFmtId="0" fontId="0" fillId="2" borderId="22" xfId="0" applyFill="1" applyBorder="1"/>
    <xf numFmtId="0" fontId="0" fillId="0" borderId="18" xfId="0" applyBorder="1" applyAlignment="1">
      <alignment horizontal="left" vertical="top" wrapText="1"/>
    </xf>
    <xf numFmtId="0" fontId="0" fillId="0" borderId="0" xfId="0" applyAlignment="1">
      <alignment horizontal="center"/>
    </xf>
    <xf numFmtId="0" fontId="15" fillId="0" borderId="0" xfId="0" applyFont="1" applyAlignment="1">
      <alignment vertical="center"/>
    </xf>
    <xf numFmtId="0" fontId="14" fillId="0" borderId="0" xfId="0" applyFont="1"/>
    <xf numFmtId="0" fontId="0" fillId="0" borderId="0" xfId="0" applyBorder="1" applyAlignment="1">
      <alignment horizontal="left" vertical="top" wrapText="1"/>
    </xf>
    <xf numFmtId="0" fontId="12" fillId="13" borderId="0" xfId="6" applyNumberFormat="1" applyFill="1" applyBorder="1">
      <alignment horizontal="left" vertical="top" wrapText="1" indent="1"/>
    </xf>
    <xf numFmtId="49" fontId="17" fillId="0" borderId="0" xfId="0" applyNumberFormat="1" applyFont="1" applyAlignment="1">
      <alignment horizontal="left" vertical="top" wrapText="1"/>
    </xf>
    <xf numFmtId="0" fontId="12" fillId="0" borderId="0" xfId="6" applyNumberFormat="1" applyFill="1" applyBorder="1">
      <alignment horizontal="left" vertical="top" wrapText="1" indent="1"/>
    </xf>
    <xf numFmtId="0" fontId="1" fillId="0" borderId="0" xfId="7" applyNumberFormat="1">
      <alignment horizontal="left" vertical="top" wrapText="1" indent="1"/>
    </xf>
    <xf numFmtId="0" fontId="16" fillId="0" borderId="0" xfId="0" applyFont="1" applyBorder="1" applyAlignment="1">
      <alignment horizontal="center" vertical="center"/>
    </xf>
    <xf numFmtId="49" fontId="16" fillId="8" borderId="0" xfId="0" applyNumberFormat="1" applyFont="1" applyFill="1" applyAlignment="1">
      <alignment horizontal="center" vertical="top" wrapText="1"/>
    </xf>
    <xf numFmtId="49" fontId="16" fillId="17" borderId="0" xfId="0" applyNumberFormat="1" applyFont="1" applyFill="1" applyAlignment="1">
      <alignment horizontal="center" vertical="top" wrapText="1"/>
    </xf>
    <xf numFmtId="0" fontId="10" fillId="7" borderId="0" xfId="10" applyBorder="1">
      <alignment horizontal="left" vertical="center" indent="1"/>
    </xf>
    <xf numFmtId="0" fontId="16" fillId="8" borderId="20" xfId="0" applyFont="1" applyFill="1" applyBorder="1" applyAlignment="1">
      <alignment horizontal="center" vertical="top"/>
    </xf>
    <xf numFmtId="0" fontId="18" fillId="18" borderId="0" xfId="0" applyFont="1" applyFill="1" applyAlignment="1">
      <alignment horizontal="center"/>
    </xf>
    <xf numFmtId="0" fontId="0" fillId="0" borderId="0" xfId="0" applyAlignment="1">
      <alignment vertical="center"/>
    </xf>
    <xf numFmtId="0" fontId="16" fillId="16" borderId="23" xfId="0" applyFont="1" applyFill="1" applyBorder="1" applyAlignment="1">
      <alignment horizontal="center" vertical="center" wrapText="1"/>
    </xf>
    <xf numFmtId="0" fontId="16" fillId="16" borderId="23" xfId="0" applyFont="1" applyFill="1" applyBorder="1" applyAlignment="1">
      <alignment horizontal="center" vertical="center"/>
    </xf>
    <xf numFmtId="0" fontId="16" fillId="16" borderId="18" xfId="0" applyFont="1" applyFill="1" applyBorder="1" applyAlignment="1">
      <alignment horizontal="center" vertical="center"/>
    </xf>
    <xf numFmtId="0" fontId="16" fillId="16" borderId="18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6" fillId="8" borderId="26" xfId="0" applyFont="1" applyFill="1" applyBorder="1" applyAlignment="1">
      <alignment horizontal="center" vertical="top"/>
    </xf>
    <xf numFmtId="0" fontId="16" fillId="8" borderId="25" xfId="0" applyFont="1" applyFill="1" applyBorder="1" applyAlignment="1">
      <alignment horizontal="center" vertical="top"/>
    </xf>
    <xf numFmtId="0" fontId="0" fillId="2" borderId="24" xfId="0" applyFill="1" applyBorder="1"/>
    <xf numFmtId="0" fontId="10" fillId="10" borderId="6" xfId="6" applyNumberFormat="1" applyFont="1" applyFill="1">
      <alignment horizontal="left" vertical="top" wrapText="1" indent="1"/>
    </xf>
    <xf numFmtId="0" fontId="19" fillId="13" borderId="6" xfId="6" applyNumberFormat="1" applyFont="1" applyFill="1">
      <alignment horizontal="left" vertical="top" wrapText="1" indent="1"/>
    </xf>
    <xf numFmtId="0" fontId="19" fillId="9" borderId="16" xfId="6" applyNumberFormat="1" applyFont="1" applyFill="1" applyBorder="1">
      <alignment horizontal="left" vertical="top" wrapText="1" indent="1"/>
    </xf>
    <xf numFmtId="0" fontId="10" fillId="11" borderId="6" xfId="6" applyNumberFormat="1" applyFont="1" applyFill="1">
      <alignment horizontal="left" vertical="top" wrapText="1" indent="1"/>
    </xf>
    <xf numFmtId="0" fontId="19" fillId="12" borderId="6" xfId="6" applyNumberFormat="1" applyFont="1" applyFill="1">
      <alignment horizontal="left" vertical="top" wrapText="1" indent="1"/>
    </xf>
    <xf numFmtId="0" fontId="19" fillId="9" borderId="6" xfId="6" applyNumberFormat="1" applyFont="1" applyFill="1">
      <alignment horizontal="left" vertical="top" wrapText="1" indent="1"/>
    </xf>
    <xf numFmtId="0" fontId="19" fillId="14" borderId="6" xfId="6" applyNumberFormat="1" applyFont="1" applyFill="1">
      <alignment horizontal="left" vertical="top" wrapText="1" indent="1"/>
    </xf>
    <xf numFmtId="0" fontId="19" fillId="9" borderId="12" xfId="6" applyNumberFormat="1" applyFont="1" applyFill="1" applyBorder="1">
      <alignment horizontal="left" vertical="top" wrapText="1" indent="1"/>
    </xf>
    <xf numFmtId="0" fontId="19" fillId="8" borderId="6" xfId="6" applyNumberFormat="1" applyFont="1" applyFill="1">
      <alignment horizontal="left" vertical="top" wrapText="1" indent="1"/>
    </xf>
    <xf numFmtId="164" fontId="20" fillId="0" borderId="15" xfId="5" applyFont="1" applyFill="1" applyBorder="1">
      <alignment horizontal="left" vertical="center" wrapText="1" indent="1"/>
    </xf>
    <xf numFmtId="164" fontId="20" fillId="0" borderId="8" xfId="5" applyFont="1" applyFill="1">
      <alignment horizontal="left" vertical="center" wrapText="1" indent="1"/>
    </xf>
    <xf numFmtId="0" fontId="19" fillId="8" borderId="16" xfId="6" applyNumberFormat="1" applyFont="1" applyFill="1" applyBorder="1">
      <alignment horizontal="left" vertical="top" wrapText="1" indent="1"/>
    </xf>
    <xf numFmtId="0" fontId="12" fillId="0" borderId="27" xfId="6" applyNumberFormat="1" applyFill="1" applyBorder="1">
      <alignment horizontal="left" vertical="top" wrapText="1" indent="1"/>
    </xf>
    <xf numFmtId="164" fontId="9" fillId="0" borderId="28" xfId="5" applyFill="1" applyBorder="1">
      <alignment horizontal="left" vertical="center" wrapText="1" indent="1"/>
    </xf>
    <xf numFmtId="164" fontId="9" fillId="0" borderId="29" xfId="5" applyFill="1" applyBorder="1">
      <alignment horizontal="left" vertical="center" wrapText="1" indent="1"/>
    </xf>
    <xf numFmtId="164" fontId="9" fillId="0" borderId="30" xfId="5" applyFill="1" applyBorder="1">
      <alignment horizontal="left" vertical="center" wrapText="1" indent="1"/>
    </xf>
    <xf numFmtId="0" fontId="16" fillId="0" borderId="21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0" fillId="0" borderId="0" xfId="0" applyBorder="1" applyAlignment="1">
      <alignment horizontal="center" wrapText="1"/>
    </xf>
  </cellXfs>
  <cellStyles count="13">
    <cellStyle name="40% - Accent1" xfId="1" builtinId="31" customBuiltin="1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s" xfId="7" xr:uid="{00000000-0005-0000-0000-00000A000000}"/>
    <cellStyle name="Notes Header" xfId="8" xr:uid="{00000000-0005-0000-0000-00000B000000}"/>
    <cellStyle name="Title" xfId="9" builtinId="1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</xdr:colOff>
      <xdr:row>19</xdr:row>
      <xdr:rowOff>-1</xdr:rowOff>
    </xdr:from>
    <xdr:to>
      <xdr:col>9</xdr:col>
      <xdr:colOff>-1</xdr:colOff>
      <xdr:row>21</xdr:row>
      <xdr:rowOff>678655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7F5FA5E-472D-4B2D-A197-7DEF70645816}"/>
            </a:ext>
          </a:extLst>
        </xdr:cNvPr>
        <xdr:cNvSpPr txBox="1"/>
      </xdr:nvSpPr>
      <xdr:spPr>
        <a:xfrm>
          <a:off x="10056971" y="8834437"/>
          <a:ext cx="4921091" cy="159543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skills 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55244</xdr:colOff>
      <xdr:row>23</xdr:row>
      <xdr:rowOff>15717</xdr:rowOff>
    </xdr:from>
    <xdr:to>
      <xdr:col>8</xdr:col>
      <xdr:colOff>4929187</xdr:colOff>
      <xdr:row>25</xdr:row>
      <xdr:rowOff>692469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3CEDC013-9318-4EFD-BFC0-22501ACAC282}"/>
            </a:ext>
          </a:extLst>
        </xdr:cNvPr>
        <xdr:cNvSpPr txBox="1"/>
      </xdr:nvSpPr>
      <xdr:spPr>
        <a:xfrm>
          <a:off x="10092213" y="10683717"/>
          <a:ext cx="4873943" cy="159353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tactics and concepts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55722</xdr:colOff>
      <xdr:row>27</xdr:row>
      <xdr:rowOff>2109</xdr:rowOff>
    </xdr:from>
    <xdr:to>
      <xdr:col>8</xdr:col>
      <xdr:colOff>4932998</xdr:colOff>
      <xdr:row>28</xdr:row>
      <xdr:rowOff>231321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ECC4F286-47E1-403F-B5E3-95BEE2C7A741}"/>
            </a:ext>
          </a:extLst>
        </xdr:cNvPr>
        <xdr:cNvSpPr txBox="1"/>
      </xdr:nvSpPr>
      <xdr:spPr>
        <a:xfrm>
          <a:off x="10084186" y="12425430"/>
          <a:ext cx="4877276" cy="95039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</a:t>
          </a:r>
          <a:r>
            <a:rPr lang="en-CA" sz="1100" baseline="0">
              <a:latin typeface="+mj-lt"/>
            </a:rPr>
            <a:t> the key goals regarding team building and off ice training </a:t>
          </a:r>
          <a:endParaRPr lang="en-CA" sz="1100">
            <a:latin typeface="+mj-lt"/>
          </a:endParaRP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endParaRPr lang="en-CA" sz="1100">
            <a:latin typeface="+mj-lt"/>
          </a:endParaRP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55722</xdr:colOff>
      <xdr:row>69</xdr:row>
      <xdr:rowOff>2110</xdr:rowOff>
    </xdr:from>
    <xdr:to>
      <xdr:col>8</xdr:col>
      <xdr:colOff>4932998</xdr:colOff>
      <xdr:row>70</xdr:row>
      <xdr:rowOff>258536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2F14B9-F12B-497F-A36D-17ECE8EB3EB6}"/>
            </a:ext>
          </a:extLst>
        </xdr:cNvPr>
        <xdr:cNvSpPr txBox="1"/>
      </xdr:nvSpPr>
      <xdr:spPr>
        <a:xfrm>
          <a:off x="10084186" y="28645146"/>
          <a:ext cx="4877276" cy="97760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</a:t>
          </a:r>
          <a:r>
            <a:rPr lang="en-CA" sz="1100" baseline="0">
              <a:latin typeface="+mj-lt"/>
            </a:rPr>
            <a:t> the key goals regarding team building and off ice training </a:t>
          </a:r>
          <a:endParaRPr lang="en-CA" sz="1100">
            <a:latin typeface="+mj-lt"/>
          </a:endParaRP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endParaRPr lang="en-CA" sz="1100">
            <a:latin typeface="+mj-lt"/>
          </a:endParaRP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55722</xdr:colOff>
      <xdr:row>90</xdr:row>
      <xdr:rowOff>2110</xdr:rowOff>
    </xdr:from>
    <xdr:to>
      <xdr:col>8</xdr:col>
      <xdr:colOff>4932998</xdr:colOff>
      <xdr:row>92</xdr:row>
      <xdr:rowOff>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D7E2AAD9-9536-4E5D-B5BB-0F15DDB4D52A}"/>
            </a:ext>
          </a:extLst>
        </xdr:cNvPr>
        <xdr:cNvSpPr txBox="1"/>
      </xdr:nvSpPr>
      <xdr:spPr>
        <a:xfrm>
          <a:off x="10084186" y="36374003"/>
          <a:ext cx="4877276" cy="96399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</a:t>
          </a:r>
          <a:r>
            <a:rPr lang="en-CA" sz="1100" baseline="0">
              <a:latin typeface="+mj-lt"/>
            </a:rPr>
            <a:t> the key goals regarding team building and off ice training </a:t>
          </a:r>
          <a:endParaRPr lang="en-CA" sz="1100">
            <a:latin typeface="+mj-lt"/>
          </a:endParaRP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endParaRPr lang="en-CA" sz="1100">
            <a:latin typeface="+mj-lt"/>
          </a:endParaRP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0</xdr:colOff>
      <xdr:row>40</xdr:row>
      <xdr:rowOff>0</xdr:rowOff>
    </xdr:from>
    <xdr:to>
      <xdr:col>8</xdr:col>
      <xdr:colOff>4923200</xdr:colOff>
      <xdr:row>42</xdr:row>
      <xdr:rowOff>676751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88C3A967-7914-428C-BFE8-B6CF866DECBF}"/>
            </a:ext>
          </a:extLst>
        </xdr:cNvPr>
        <xdr:cNvSpPr txBox="1"/>
      </xdr:nvSpPr>
      <xdr:spPr>
        <a:xfrm>
          <a:off x="10028464" y="16791214"/>
          <a:ext cx="4923200" cy="1588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skills 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44767</xdr:colOff>
      <xdr:row>44</xdr:row>
      <xdr:rowOff>15718</xdr:rowOff>
    </xdr:from>
    <xdr:to>
      <xdr:col>8</xdr:col>
      <xdr:colOff>4916805</xdr:colOff>
      <xdr:row>46</xdr:row>
      <xdr:rowOff>884464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430D5E07-ABA7-4232-B1B2-56844051A78C}"/>
            </a:ext>
          </a:extLst>
        </xdr:cNvPr>
        <xdr:cNvSpPr txBox="1"/>
      </xdr:nvSpPr>
      <xdr:spPr>
        <a:xfrm>
          <a:off x="10073231" y="17364825"/>
          <a:ext cx="4872038" cy="1780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tactics and concepts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39530</xdr:colOff>
      <xdr:row>48</xdr:row>
      <xdr:rowOff>2110</xdr:rowOff>
    </xdr:from>
    <xdr:to>
      <xdr:col>8</xdr:col>
      <xdr:colOff>4916806</xdr:colOff>
      <xdr:row>49</xdr:row>
      <xdr:rowOff>244929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FA8ACEF2-BD49-4575-8654-E95C06C9CD13}"/>
            </a:ext>
          </a:extLst>
        </xdr:cNvPr>
        <xdr:cNvSpPr txBox="1"/>
      </xdr:nvSpPr>
      <xdr:spPr>
        <a:xfrm>
          <a:off x="10067994" y="19378681"/>
          <a:ext cx="4877276" cy="124974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</a:t>
          </a:r>
          <a:r>
            <a:rPr lang="en-CA" sz="1100" baseline="0">
              <a:latin typeface="+mj-lt"/>
            </a:rPr>
            <a:t> the key goals regarding team building and off ice training </a:t>
          </a:r>
          <a:endParaRPr lang="en-CA" sz="1100">
            <a:latin typeface="+mj-lt"/>
          </a:endParaRP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endParaRPr lang="en-CA" sz="1100">
            <a:latin typeface="+mj-lt"/>
          </a:endParaRP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0</xdr:colOff>
      <xdr:row>61</xdr:row>
      <xdr:rowOff>0</xdr:rowOff>
    </xdr:from>
    <xdr:to>
      <xdr:col>8</xdr:col>
      <xdr:colOff>4923200</xdr:colOff>
      <xdr:row>63</xdr:row>
      <xdr:rowOff>676752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3EEC02EF-C94A-4B2E-8162-58BB1467E52C}"/>
            </a:ext>
          </a:extLst>
        </xdr:cNvPr>
        <xdr:cNvSpPr txBox="1"/>
      </xdr:nvSpPr>
      <xdr:spPr>
        <a:xfrm>
          <a:off x="10028464" y="24941893"/>
          <a:ext cx="4923200" cy="1588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skills 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42862</xdr:colOff>
      <xdr:row>65</xdr:row>
      <xdr:rowOff>19528</xdr:rowOff>
    </xdr:from>
    <xdr:to>
      <xdr:col>8</xdr:col>
      <xdr:colOff>4916805</xdr:colOff>
      <xdr:row>67</xdr:row>
      <xdr:rowOff>694375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533FBC2-DE14-41CF-9889-4248B3527D02}"/>
            </a:ext>
          </a:extLst>
        </xdr:cNvPr>
        <xdr:cNvSpPr txBox="1"/>
      </xdr:nvSpPr>
      <xdr:spPr>
        <a:xfrm>
          <a:off x="10071326" y="26784778"/>
          <a:ext cx="4873943" cy="15865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tactics and concepts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0</xdr:colOff>
      <xdr:row>82</xdr:row>
      <xdr:rowOff>0</xdr:rowOff>
    </xdr:from>
    <xdr:to>
      <xdr:col>8</xdr:col>
      <xdr:colOff>4923200</xdr:colOff>
      <xdr:row>84</xdr:row>
      <xdr:rowOff>676751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B1256F0F-C751-45C2-A46D-ED1425E45E7C}"/>
            </a:ext>
          </a:extLst>
        </xdr:cNvPr>
        <xdr:cNvSpPr txBox="1"/>
      </xdr:nvSpPr>
      <xdr:spPr>
        <a:xfrm>
          <a:off x="10028464" y="32670750"/>
          <a:ext cx="4923200" cy="1588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skills 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42862</xdr:colOff>
      <xdr:row>86</xdr:row>
      <xdr:rowOff>19528</xdr:rowOff>
    </xdr:from>
    <xdr:to>
      <xdr:col>8</xdr:col>
      <xdr:colOff>4916805</xdr:colOff>
      <xdr:row>88</xdr:row>
      <xdr:rowOff>694375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8698A147-B030-43F1-A297-D30C03F7594B}"/>
            </a:ext>
          </a:extLst>
        </xdr:cNvPr>
        <xdr:cNvSpPr txBox="1"/>
      </xdr:nvSpPr>
      <xdr:spPr>
        <a:xfrm>
          <a:off x="10071326" y="34513635"/>
          <a:ext cx="4873943" cy="15865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tactics and concepts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0</xdr:colOff>
      <xdr:row>103</xdr:row>
      <xdr:rowOff>0</xdr:rowOff>
    </xdr:from>
    <xdr:to>
      <xdr:col>8</xdr:col>
      <xdr:colOff>4923200</xdr:colOff>
      <xdr:row>105</xdr:row>
      <xdr:rowOff>676751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45DF7F20-0493-4C1D-8E5A-D8F4AFCE3419}"/>
            </a:ext>
          </a:extLst>
        </xdr:cNvPr>
        <xdr:cNvSpPr txBox="1"/>
      </xdr:nvSpPr>
      <xdr:spPr>
        <a:xfrm>
          <a:off x="10028464" y="40576500"/>
          <a:ext cx="4923200" cy="1588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skills 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42862</xdr:colOff>
      <xdr:row>107</xdr:row>
      <xdr:rowOff>19528</xdr:rowOff>
    </xdr:from>
    <xdr:to>
      <xdr:col>8</xdr:col>
      <xdr:colOff>4916805</xdr:colOff>
      <xdr:row>109</xdr:row>
      <xdr:rowOff>694375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B4DE9FB6-A1F4-4C80-B6C3-B39F9A1CE863}"/>
            </a:ext>
          </a:extLst>
        </xdr:cNvPr>
        <xdr:cNvSpPr txBox="1"/>
      </xdr:nvSpPr>
      <xdr:spPr>
        <a:xfrm>
          <a:off x="10071326" y="42419385"/>
          <a:ext cx="4873943" cy="15865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tactics and concepts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39530</xdr:colOff>
      <xdr:row>111</xdr:row>
      <xdr:rowOff>2111</xdr:rowOff>
    </xdr:from>
    <xdr:to>
      <xdr:col>8</xdr:col>
      <xdr:colOff>4916806</xdr:colOff>
      <xdr:row>112</xdr:row>
      <xdr:rowOff>285749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9E0A269E-045D-44F5-85E3-DF2B655D88BB}"/>
            </a:ext>
          </a:extLst>
        </xdr:cNvPr>
        <xdr:cNvSpPr txBox="1"/>
      </xdr:nvSpPr>
      <xdr:spPr>
        <a:xfrm>
          <a:off x="10067994" y="43844325"/>
          <a:ext cx="4877276" cy="129056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</a:t>
          </a:r>
          <a:r>
            <a:rPr lang="en-CA" sz="1100" baseline="0">
              <a:latin typeface="+mj-lt"/>
            </a:rPr>
            <a:t> the key goals regarding team building and off ice training </a:t>
          </a:r>
          <a:endParaRPr lang="en-CA" sz="1100">
            <a:latin typeface="+mj-lt"/>
          </a:endParaRP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endParaRPr lang="en-CA" sz="1100">
            <a:latin typeface="+mj-lt"/>
          </a:endParaRP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0</xdr:colOff>
      <xdr:row>124</xdr:row>
      <xdr:rowOff>0</xdr:rowOff>
    </xdr:from>
    <xdr:to>
      <xdr:col>8</xdr:col>
      <xdr:colOff>4923200</xdr:colOff>
      <xdr:row>126</xdr:row>
      <xdr:rowOff>676752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B3A25F4-2DF2-40E8-A07F-3B1D2613E4C7}"/>
            </a:ext>
          </a:extLst>
        </xdr:cNvPr>
        <xdr:cNvSpPr txBox="1"/>
      </xdr:nvSpPr>
      <xdr:spPr>
        <a:xfrm>
          <a:off x="10028464" y="46726929"/>
          <a:ext cx="4923200" cy="1588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skills 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42862</xdr:colOff>
      <xdr:row>128</xdr:row>
      <xdr:rowOff>19528</xdr:rowOff>
    </xdr:from>
    <xdr:to>
      <xdr:col>8</xdr:col>
      <xdr:colOff>4916805</xdr:colOff>
      <xdr:row>130</xdr:row>
      <xdr:rowOff>694376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177745B8-1B21-4700-AA2D-330818A92D8D}"/>
            </a:ext>
          </a:extLst>
        </xdr:cNvPr>
        <xdr:cNvSpPr txBox="1"/>
      </xdr:nvSpPr>
      <xdr:spPr>
        <a:xfrm>
          <a:off x="10071326" y="48569814"/>
          <a:ext cx="4873943" cy="15865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tactics and concepts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39530</xdr:colOff>
      <xdr:row>132</xdr:row>
      <xdr:rowOff>2111</xdr:rowOff>
    </xdr:from>
    <xdr:to>
      <xdr:col>8</xdr:col>
      <xdr:colOff>4916806</xdr:colOff>
      <xdr:row>133</xdr:row>
      <xdr:rowOff>272143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FEDD8E75-8662-4B2D-8A1B-E40B86987E00}"/>
            </a:ext>
          </a:extLst>
        </xdr:cNvPr>
        <xdr:cNvSpPr txBox="1"/>
      </xdr:nvSpPr>
      <xdr:spPr>
        <a:xfrm>
          <a:off x="10067994" y="52185504"/>
          <a:ext cx="4877276" cy="118171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</a:t>
          </a:r>
          <a:r>
            <a:rPr lang="en-CA" sz="1100" baseline="0">
              <a:latin typeface="+mj-lt"/>
            </a:rPr>
            <a:t> the key goals regarding team building and off ice training </a:t>
          </a:r>
          <a:endParaRPr lang="en-CA" sz="1100">
            <a:latin typeface="+mj-lt"/>
          </a:endParaRP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endParaRPr lang="en-CA" sz="1100">
            <a:latin typeface="+mj-lt"/>
          </a:endParaRP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0</xdr:colOff>
      <xdr:row>145</xdr:row>
      <xdr:rowOff>0</xdr:rowOff>
    </xdr:from>
    <xdr:to>
      <xdr:col>8</xdr:col>
      <xdr:colOff>4923200</xdr:colOff>
      <xdr:row>147</xdr:row>
      <xdr:rowOff>676752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EC30EAEF-67DC-47BA-A55D-EC412CF4D18B}"/>
            </a:ext>
          </a:extLst>
        </xdr:cNvPr>
        <xdr:cNvSpPr txBox="1"/>
      </xdr:nvSpPr>
      <xdr:spPr>
        <a:xfrm>
          <a:off x="10028464" y="53598536"/>
          <a:ext cx="4923200" cy="1588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skills 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42862</xdr:colOff>
      <xdr:row>149</xdr:row>
      <xdr:rowOff>19528</xdr:rowOff>
    </xdr:from>
    <xdr:to>
      <xdr:col>8</xdr:col>
      <xdr:colOff>4916805</xdr:colOff>
      <xdr:row>151</xdr:row>
      <xdr:rowOff>694376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FE705ED5-F85F-4E1C-96EB-1E40F3ABE934}"/>
            </a:ext>
          </a:extLst>
        </xdr:cNvPr>
        <xdr:cNvSpPr txBox="1"/>
      </xdr:nvSpPr>
      <xdr:spPr>
        <a:xfrm>
          <a:off x="10071326" y="55441421"/>
          <a:ext cx="4873943" cy="15865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tactics and concepts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39530</xdr:colOff>
      <xdr:row>153</xdr:row>
      <xdr:rowOff>2110</xdr:rowOff>
    </xdr:from>
    <xdr:to>
      <xdr:col>8</xdr:col>
      <xdr:colOff>4916806</xdr:colOff>
      <xdr:row>154</xdr:row>
      <xdr:rowOff>231321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573C84C8-1D12-471D-8D06-F47C88F54F08}"/>
            </a:ext>
          </a:extLst>
        </xdr:cNvPr>
        <xdr:cNvSpPr txBox="1"/>
      </xdr:nvSpPr>
      <xdr:spPr>
        <a:xfrm>
          <a:off x="10067994" y="60540289"/>
          <a:ext cx="4877276" cy="110006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</a:t>
          </a:r>
          <a:r>
            <a:rPr lang="en-CA" sz="1100" baseline="0">
              <a:latin typeface="+mj-lt"/>
            </a:rPr>
            <a:t> the key goals regarding team building and off ice training </a:t>
          </a:r>
          <a:endParaRPr lang="en-CA" sz="1100">
            <a:latin typeface="+mj-lt"/>
          </a:endParaRP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endParaRPr lang="en-CA" sz="1100">
            <a:latin typeface="+mj-lt"/>
          </a:endParaRP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0</xdr:colOff>
      <xdr:row>166</xdr:row>
      <xdr:rowOff>0</xdr:rowOff>
    </xdr:from>
    <xdr:to>
      <xdr:col>8</xdr:col>
      <xdr:colOff>4923200</xdr:colOff>
      <xdr:row>168</xdr:row>
      <xdr:rowOff>676751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644E9913-A45E-4644-8F60-A822D120CB83}"/>
            </a:ext>
          </a:extLst>
        </xdr:cNvPr>
        <xdr:cNvSpPr txBox="1"/>
      </xdr:nvSpPr>
      <xdr:spPr>
        <a:xfrm>
          <a:off x="10028464" y="59748964"/>
          <a:ext cx="4923200" cy="1588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skills 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42862</xdr:colOff>
      <xdr:row>170</xdr:row>
      <xdr:rowOff>19528</xdr:rowOff>
    </xdr:from>
    <xdr:to>
      <xdr:col>8</xdr:col>
      <xdr:colOff>4916805</xdr:colOff>
      <xdr:row>172</xdr:row>
      <xdr:rowOff>694375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F78BB682-D195-4375-B0BB-F1A03DCEEC93}"/>
            </a:ext>
          </a:extLst>
        </xdr:cNvPr>
        <xdr:cNvSpPr txBox="1"/>
      </xdr:nvSpPr>
      <xdr:spPr>
        <a:xfrm>
          <a:off x="10071326" y="61591849"/>
          <a:ext cx="4873943" cy="15865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tactics and concepts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39530</xdr:colOff>
      <xdr:row>174</xdr:row>
      <xdr:rowOff>2109</xdr:rowOff>
    </xdr:from>
    <xdr:to>
      <xdr:col>8</xdr:col>
      <xdr:colOff>4916806</xdr:colOff>
      <xdr:row>175</xdr:row>
      <xdr:rowOff>272142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6D339F7-32DA-46BC-81FC-55977EB3FE82}"/>
            </a:ext>
          </a:extLst>
        </xdr:cNvPr>
        <xdr:cNvSpPr txBox="1"/>
      </xdr:nvSpPr>
      <xdr:spPr>
        <a:xfrm>
          <a:off x="10067994" y="69521002"/>
          <a:ext cx="4877276" cy="99121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</a:t>
          </a:r>
          <a:r>
            <a:rPr lang="en-CA" sz="1100" baseline="0">
              <a:latin typeface="+mj-lt"/>
            </a:rPr>
            <a:t> the key goals regarding team building and off ice training </a:t>
          </a:r>
          <a:endParaRPr lang="en-CA" sz="1100">
            <a:latin typeface="+mj-lt"/>
          </a:endParaRP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endParaRPr lang="en-CA" sz="1100">
            <a:latin typeface="+mj-lt"/>
          </a:endParaRP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20002</xdr:colOff>
      <xdr:row>6</xdr:row>
      <xdr:rowOff>-1</xdr:rowOff>
    </xdr:from>
    <xdr:to>
      <xdr:col>9</xdr:col>
      <xdr:colOff>-1</xdr:colOff>
      <xdr:row>8</xdr:row>
      <xdr:rowOff>678655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65D93C7-ECDE-4168-849E-C5E63C045814}"/>
            </a:ext>
          </a:extLst>
        </xdr:cNvPr>
        <xdr:cNvSpPr txBox="1"/>
      </xdr:nvSpPr>
      <xdr:spPr>
        <a:xfrm>
          <a:off x="10044656" y="8572499"/>
          <a:ext cx="4923200" cy="15884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skills 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59054</xdr:colOff>
      <xdr:row>10</xdr:row>
      <xdr:rowOff>19527</xdr:rowOff>
    </xdr:from>
    <xdr:to>
      <xdr:col>8</xdr:col>
      <xdr:colOff>4932997</xdr:colOff>
      <xdr:row>12</xdr:row>
      <xdr:rowOff>694374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BE03FBFF-72C6-4DF5-B9B8-E6ED248354EE}"/>
            </a:ext>
          </a:extLst>
        </xdr:cNvPr>
        <xdr:cNvSpPr txBox="1"/>
      </xdr:nvSpPr>
      <xdr:spPr>
        <a:xfrm>
          <a:off x="10087518" y="3570991"/>
          <a:ext cx="4873943" cy="15865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 the key goals regarding tactics and concepts</a:t>
          </a: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r>
            <a:rPr lang="en-CA" sz="1100">
              <a:latin typeface="+mj-lt"/>
            </a:rPr>
            <a:t>5.</a:t>
          </a:r>
        </a:p>
        <a:p>
          <a:r>
            <a:rPr lang="en-CA" sz="1100">
              <a:latin typeface="+mj-lt"/>
            </a:rPr>
            <a:t>6.</a:t>
          </a:r>
        </a:p>
        <a:p>
          <a:r>
            <a:rPr lang="en-CA" sz="1100">
              <a:latin typeface="+mj-lt"/>
            </a:rPr>
            <a:t>7.</a:t>
          </a:r>
        </a:p>
        <a:p>
          <a:r>
            <a:rPr lang="en-CA" sz="1100">
              <a:latin typeface="+mj-lt"/>
            </a:rPr>
            <a:t>8.</a:t>
          </a:r>
        </a:p>
        <a:p>
          <a:endParaRPr lang="en-CA" sz="1100">
            <a:latin typeface="+mj-lt"/>
          </a:endParaRPr>
        </a:p>
      </xdr:txBody>
    </xdr:sp>
    <xdr:clientData/>
  </xdr:twoCellAnchor>
  <xdr:twoCellAnchor>
    <xdr:from>
      <xdr:col>8</xdr:col>
      <xdr:colOff>59532</xdr:colOff>
      <xdr:row>14</xdr:row>
      <xdr:rowOff>2109</xdr:rowOff>
    </xdr:from>
    <xdr:to>
      <xdr:col>8</xdr:col>
      <xdr:colOff>4936808</xdr:colOff>
      <xdr:row>15</xdr:row>
      <xdr:rowOff>312964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7ADBD542-775B-495D-B2C8-688031DF0C6D}"/>
            </a:ext>
          </a:extLst>
        </xdr:cNvPr>
        <xdr:cNvSpPr txBox="1"/>
      </xdr:nvSpPr>
      <xdr:spPr>
        <a:xfrm>
          <a:off x="10087996" y="5376930"/>
          <a:ext cx="4877276" cy="103203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100">
              <a:latin typeface="+mj-lt"/>
            </a:rPr>
            <a:t>List</a:t>
          </a:r>
          <a:r>
            <a:rPr lang="en-CA" sz="1100" baseline="0">
              <a:latin typeface="+mj-lt"/>
            </a:rPr>
            <a:t> the key goals regarding team building and off ice training </a:t>
          </a:r>
          <a:endParaRPr lang="en-CA" sz="1100">
            <a:latin typeface="+mj-lt"/>
          </a:endParaRPr>
        </a:p>
        <a:p>
          <a:r>
            <a:rPr lang="en-CA" sz="1100">
              <a:latin typeface="+mj-lt"/>
            </a:rPr>
            <a:t>1.</a:t>
          </a:r>
        </a:p>
        <a:p>
          <a:r>
            <a:rPr lang="en-CA" sz="1100">
              <a:latin typeface="+mj-lt"/>
            </a:rPr>
            <a:t>2.</a:t>
          </a:r>
        </a:p>
        <a:p>
          <a:r>
            <a:rPr lang="en-CA" sz="1100">
              <a:latin typeface="+mj-lt"/>
            </a:rPr>
            <a:t>3.</a:t>
          </a:r>
        </a:p>
        <a:p>
          <a:r>
            <a:rPr lang="en-CA" sz="1100">
              <a:latin typeface="+mj-lt"/>
            </a:rPr>
            <a:t>4.</a:t>
          </a:r>
        </a:p>
        <a:p>
          <a:endParaRPr lang="en-CA" sz="1100">
            <a:latin typeface="+mj-lt"/>
          </a:endParaRPr>
        </a:p>
        <a:p>
          <a:endParaRPr lang="en-CA" sz="1100">
            <a:latin typeface="+mj-lt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T222"/>
  <sheetViews>
    <sheetView showGridLines="0" tabSelected="1" zoomScale="70" zoomScaleNormal="70" workbookViewId="0">
      <selection activeCell="M44" sqref="M44"/>
    </sheetView>
  </sheetViews>
  <sheetFormatPr baseColWidth="10" defaultColWidth="8.6640625" defaultRowHeight="14" x14ac:dyDescent="0.15"/>
  <cols>
    <col min="1" max="1" width="2" customWidth="1"/>
    <col min="2" max="2" width="20.83203125" bestFit="1" customWidth="1"/>
    <col min="3" max="3" width="21.1640625" customWidth="1"/>
    <col min="4" max="4" width="20" customWidth="1"/>
    <col min="5" max="5" width="20.33203125" customWidth="1"/>
    <col min="6" max="6" width="20.5" customWidth="1"/>
    <col min="7" max="7" width="20.6640625" customWidth="1"/>
    <col min="8" max="8" width="21" customWidth="1"/>
    <col min="9" max="9" width="72.1640625" customWidth="1"/>
    <col min="12" max="12" width="6.6640625" customWidth="1"/>
  </cols>
  <sheetData>
    <row r="1" spans="1:9" ht="20.75" customHeight="1" x14ac:dyDescent="0.15"/>
    <row r="2" spans="1:9" ht="18" customHeight="1" x14ac:dyDescent="0.15"/>
    <row r="4" spans="1:9" ht="54" customHeight="1" x14ac:dyDescent="0.45">
      <c r="A4" s="2"/>
      <c r="B4" s="1">
        <f ca="1">YEAR(TODAY())</f>
        <v>2024</v>
      </c>
      <c r="C4" s="6" t="s">
        <v>0</v>
      </c>
      <c r="D4" s="2"/>
      <c r="E4" s="2"/>
      <c r="F4" s="2"/>
      <c r="G4" s="2"/>
      <c r="H4" s="2"/>
    </row>
    <row r="5" spans="1:9" ht="14.25" customHeight="1" x14ac:dyDescent="0.15">
      <c r="A5" s="3"/>
      <c r="B5" s="7" t="s">
        <v>1</v>
      </c>
      <c r="C5" s="8" t="str">
        <f ca="1">UPPER(TEXT(C6,"dddd"))</f>
        <v>TUESDAY</v>
      </c>
      <c r="D5" s="7" t="str">
        <f t="shared" ref="D5:H5" ca="1" si="0">UPPER(TEXT(D6,"dddd"))</f>
        <v>WEDNESDAY</v>
      </c>
      <c r="E5" s="8" t="str">
        <f t="shared" ca="1" si="0"/>
        <v>THURSDAY</v>
      </c>
      <c r="F5" s="7" t="str">
        <f t="shared" ca="1" si="0"/>
        <v>FRIDAY</v>
      </c>
      <c r="G5" s="8" t="str">
        <f t="shared" ca="1" si="0"/>
        <v>SATURDAY</v>
      </c>
      <c r="H5" s="7" t="str">
        <f t="shared" ca="1" si="0"/>
        <v>SUNDAY</v>
      </c>
    </row>
    <row r="6" spans="1:9" ht="16.5" customHeight="1" x14ac:dyDescent="0.15">
      <c r="B6" s="21">
        <f t="array" aca="1" ref="B6:H6" ca="1">Days+1+DATE(Calendar1Year,Calendar1MonthOption,1)-WEEKDAY(DATE(Calendar1Year,Calendar1MonthOption,1),WeekdayOption)</f>
        <v>45502</v>
      </c>
      <c r="C6" s="4">
        <f ca="1"/>
        <v>45503</v>
      </c>
      <c r="D6" s="4">
        <f ca="1"/>
        <v>45504</v>
      </c>
      <c r="E6" s="4">
        <f ca="1"/>
        <v>45505</v>
      </c>
      <c r="F6" s="4">
        <f ca="1"/>
        <v>45506</v>
      </c>
      <c r="G6" s="4">
        <f ca="1"/>
        <v>45507</v>
      </c>
      <c r="H6" s="5">
        <f ca="1"/>
        <v>45508</v>
      </c>
      <c r="I6" s="51" t="s">
        <v>2</v>
      </c>
    </row>
    <row r="7" spans="1:9" ht="56.25" customHeight="1" x14ac:dyDescent="0.15">
      <c r="C7" s="63" t="s">
        <v>3</v>
      </c>
      <c r="D7" s="10"/>
      <c r="E7" s="10"/>
      <c r="F7" s="10"/>
      <c r="G7" s="10"/>
      <c r="H7" s="19"/>
      <c r="I7" s="46"/>
    </row>
    <row r="8" spans="1:9" ht="16.5" customHeight="1" x14ac:dyDescent="0.15">
      <c r="B8" s="21">
        <f t="array" aca="1" ref="B8:H8" ca="1">Days+8+DATE(Calendar1Year,Calendar1MonthOption,1)-WEEKDAY(DATE(Calendar1Year,Calendar1MonthOption,1),WeekdayOption)</f>
        <v>45509</v>
      </c>
      <c r="C8" s="4">
        <f ca="1"/>
        <v>45510</v>
      </c>
      <c r="D8" s="4">
        <f ca="1"/>
        <v>45511</v>
      </c>
      <c r="E8" s="4">
        <f ca="1"/>
        <v>45512</v>
      </c>
      <c r="F8" s="4">
        <f ca="1"/>
        <v>45513</v>
      </c>
      <c r="G8" s="4">
        <f ca="1"/>
        <v>45514</v>
      </c>
      <c r="H8" s="20">
        <f ca="1"/>
        <v>45515</v>
      </c>
      <c r="I8" s="40"/>
    </row>
    <row r="9" spans="1:9" ht="56.25" customHeight="1" x14ac:dyDescent="0.15">
      <c r="B9" s="23"/>
      <c r="C9" s="10"/>
      <c r="D9" s="10"/>
      <c r="E9" s="10"/>
      <c r="F9" s="10"/>
      <c r="G9" s="10"/>
      <c r="H9" s="19"/>
      <c r="I9" s="43"/>
    </row>
    <row r="10" spans="1:9" ht="16.5" customHeight="1" x14ac:dyDescent="0.15">
      <c r="B10" s="21">
        <f t="array" aca="1" ref="B10:H10" ca="1">Days+15+DATE(Calendar1Year,Calendar1MonthOption,1)-WEEKDAY(DATE(Calendar1Year,Calendar1MonthOption,1),WeekdayOption)</f>
        <v>45516</v>
      </c>
      <c r="C10" s="4">
        <f ca="1"/>
        <v>45517</v>
      </c>
      <c r="D10" s="4">
        <f ca="1"/>
        <v>45518</v>
      </c>
      <c r="E10" s="4">
        <f ca="1"/>
        <v>45519</v>
      </c>
      <c r="F10" s="4">
        <f ca="1"/>
        <v>45520</v>
      </c>
      <c r="G10" s="4">
        <f ca="1"/>
        <v>45521</v>
      </c>
      <c r="H10" s="20">
        <f ca="1"/>
        <v>45522</v>
      </c>
      <c r="I10" s="47" t="s">
        <v>4</v>
      </c>
    </row>
    <row r="11" spans="1:9" ht="56.25" customHeight="1" x14ac:dyDescent="0.15">
      <c r="B11" s="23"/>
      <c r="C11" s="10"/>
      <c r="D11" s="10"/>
      <c r="E11" s="10"/>
      <c r="F11" s="10"/>
      <c r="G11" s="10"/>
      <c r="H11" s="19"/>
      <c r="I11" s="43"/>
    </row>
    <row r="12" spans="1:9" ht="16.5" customHeight="1" x14ac:dyDescent="0.15">
      <c r="B12" s="21">
        <f t="array" aca="1" ref="B12:H12" ca="1">Days+22+DATE(Calendar1Year,Calendar1MonthOption,1)-WEEKDAY(DATE(Calendar1Year,Calendar1MonthOption,1),WeekdayOption)</f>
        <v>45523</v>
      </c>
      <c r="C12" s="4">
        <f ca="1"/>
        <v>45524</v>
      </c>
      <c r="D12" s="4">
        <f ca="1"/>
        <v>45525</v>
      </c>
      <c r="E12" s="4">
        <f ca="1"/>
        <v>45526</v>
      </c>
      <c r="F12" s="4">
        <f ca="1"/>
        <v>45527</v>
      </c>
      <c r="G12" s="4">
        <f ca="1"/>
        <v>45528</v>
      </c>
      <c r="H12" s="20">
        <f ca="1"/>
        <v>45529</v>
      </c>
      <c r="I12" s="43"/>
    </row>
    <row r="13" spans="1:9" ht="56" customHeight="1" x14ac:dyDescent="0.15">
      <c r="B13" s="23"/>
      <c r="C13" s="23"/>
      <c r="D13" s="23"/>
      <c r="E13" s="23"/>
      <c r="F13" s="23"/>
      <c r="G13" s="23"/>
      <c r="H13" s="23"/>
      <c r="I13" s="43"/>
    </row>
    <row r="14" spans="1:9" ht="16.5" customHeight="1" x14ac:dyDescent="0.15">
      <c r="B14" s="21">
        <f t="array" aca="1" ref="B14:H14" ca="1">Days+29+DATE(Calendar1Year,Calendar1MonthOption,1)-WEEKDAY(DATE(Calendar1Year,Calendar1MonthOption,1),WeekdayOption)</f>
        <v>45530</v>
      </c>
      <c r="C14" s="4">
        <f ca="1"/>
        <v>45531</v>
      </c>
      <c r="D14" s="4">
        <f ca="1"/>
        <v>45532</v>
      </c>
      <c r="E14" s="4">
        <f ca="1"/>
        <v>45533</v>
      </c>
      <c r="F14" s="4">
        <f ca="1"/>
        <v>45534</v>
      </c>
      <c r="G14" s="4">
        <f ca="1"/>
        <v>45535</v>
      </c>
      <c r="H14" s="20">
        <f ca="1"/>
        <v>45536</v>
      </c>
      <c r="I14" s="48" t="s">
        <v>5</v>
      </c>
    </row>
    <row r="15" spans="1:9" ht="57" customHeight="1" x14ac:dyDescent="0.15">
      <c r="B15" s="23"/>
      <c r="C15" s="23"/>
      <c r="D15" s="23"/>
      <c r="E15" s="23"/>
      <c r="F15" s="73"/>
      <c r="G15" s="73"/>
      <c r="H15" s="73"/>
      <c r="I15" s="43"/>
    </row>
    <row r="16" spans="1:9" ht="45.5" customHeight="1" thickBot="1" x14ac:dyDescent="0.2">
      <c r="B16" s="31"/>
    </row>
    <row r="17" spans="1:9" ht="54" customHeight="1" thickBot="1" x14ac:dyDescent="0.5">
      <c r="A17" s="2"/>
      <c r="B17" s="1">
        <f ca="1">YEAR(DATE(Calendar1Year,Calendar1MonthOption+1,1))</f>
        <v>2024</v>
      </c>
      <c r="C17" s="35" t="str">
        <f ca="1">TEXT(DATE(Calendar1Year,Calendar1MonthOption+1,1),"mmmm")</f>
        <v>September</v>
      </c>
      <c r="D17" s="36"/>
      <c r="E17" s="36"/>
      <c r="F17" s="36"/>
      <c r="G17" s="50" t="s">
        <v>6</v>
      </c>
      <c r="H17" s="50" t="s">
        <v>7</v>
      </c>
    </row>
    <row r="18" spans="1:9" ht="14.25" customHeight="1" x14ac:dyDescent="0.15">
      <c r="A18" s="3"/>
      <c r="B18" s="7" t="str">
        <f ca="1">UPPER(TEXT(B19,"dddd"))</f>
        <v>MONDAY</v>
      </c>
      <c r="C18" s="8" t="str">
        <f t="shared" ref="C18:H18" ca="1" si="1">UPPER(TEXT(C19,"dddd"))</f>
        <v>TUESDAY</v>
      </c>
      <c r="D18" s="7" t="str">
        <f t="shared" ca="1" si="1"/>
        <v>WEDNESDAY</v>
      </c>
      <c r="E18" s="8" t="str">
        <f t="shared" ca="1" si="1"/>
        <v>THURSDAY</v>
      </c>
      <c r="F18" s="7" t="str">
        <f t="shared" ca="1" si="1"/>
        <v>FRIDAY</v>
      </c>
      <c r="G18" s="8" t="str">
        <f t="shared" ca="1" si="1"/>
        <v>SATURDAY</v>
      </c>
      <c r="H18" s="49" t="str">
        <f t="shared" ca="1" si="1"/>
        <v>SUNDAY</v>
      </c>
      <c r="I18" s="46"/>
    </row>
    <row r="19" spans="1:9" ht="16.5" customHeight="1" x14ac:dyDescent="0.15">
      <c r="B19" s="21">
        <f t="array" aca="1" ref="B19:H19" ca="1">Days+1+DATE(Calendar2Year,Calendar2MonthOption,1)-WEEKDAY(DATE(Calendar2Year,Calendar2MonthOption,1),WeekdayOption)</f>
        <v>45530</v>
      </c>
      <c r="C19" s="4">
        <f ca="1"/>
        <v>45531</v>
      </c>
      <c r="D19" s="4">
        <f ca="1"/>
        <v>45532</v>
      </c>
      <c r="E19" s="4">
        <f ca="1"/>
        <v>45533</v>
      </c>
      <c r="F19" s="4">
        <f ca="1"/>
        <v>45534</v>
      </c>
      <c r="G19" s="4">
        <f ca="1"/>
        <v>45535</v>
      </c>
      <c r="H19" s="5">
        <f ca="1"/>
        <v>45536</v>
      </c>
      <c r="I19" s="51" t="s">
        <v>2</v>
      </c>
    </row>
    <row r="20" spans="1:9" ht="56.25" customHeight="1" x14ac:dyDescent="0.15">
      <c r="B20" s="25"/>
      <c r="D20" s="9"/>
      <c r="F20" s="62" t="s">
        <v>8</v>
      </c>
      <c r="G20" s="16"/>
      <c r="H20" s="42"/>
      <c r="I20" s="46"/>
    </row>
    <row r="21" spans="1:9" ht="16.5" customHeight="1" x14ac:dyDescent="0.15">
      <c r="B21" s="21">
        <f t="array" aca="1" ref="B21:H21" ca="1">Days+8+DATE(Calendar2Year,Calendar2MonthOption,1)-WEEKDAY(DATE(Calendar2Year,Calendar2MonthOption,1),WeekdayOption)</f>
        <v>45537</v>
      </c>
      <c r="C21" s="4">
        <f ca="1"/>
        <v>45538</v>
      </c>
      <c r="D21" s="4">
        <f ca="1"/>
        <v>45539</v>
      </c>
      <c r="E21" s="4">
        <f ca="1"/>
        <v>45540</v>
      </c>
      <c r="F21" s="4">
        <f ca="1"/>
        <v>45541</v>
      </c>
      <c r="G21" s="4">
        <f ca="1"/>
        <v>45542</v>
      </c>
      <c r="H21" s="15">
        <f ca="1"/>
        <v>45543</v>
      </c>
      <c r="I21" s="40"/>
    </row>
    <row r="22" spans="1:9" ht="56.25" customHeight="1" x14ac:dyDescent="0.15">
      <c r="B22" s="24"/>
      <c r="C22" s="16"/>
      <c r="D22" s="16"/>
      <c r="E22" s="16"/>
      <c r="F22" s="16"/>
      <c r="G22" s="16"/>
      <c r="H22" s="17"/>
      <c r="I22" s="43"/>
    </row>
    <row r="23" spans="1:9" ht="16.5" customHeight="1" x14ac:dyDescent="0.15">
      <c r="B23" s="21">
        <f t="array" aca="1" ref="B23:H23" ca="1">Days+15+DATE(Calendar2Year,Calendar2MonthOption,1)-WEEKDAY(DATE(Calendar2Year,Calendar2MonthOption,1),WeekdayOption)</f>
        <v>45544</v>
      </c>
      <c r="C23" s="4">
        <f ca="1"/>
        <v>45545</v>
      </c>
      <c r="D23" s="4">
        <f ca="1"/>
        <v>45546</v>
      </c>
      <c r="E23" s="4">
        <f ca="1"/>
        <v>45547</v>
      </c>
      <c r="F23" s="4">
        <f ca="1"/>
        <v>45548</v>
      </c>
      <c r="G23" s="4">
        <f ca="1"/>
        <v>45549</v>
      </c>
      <c r="H23" s="15">
        <f ca="1"/>
        <v>45550</v>
      </c>
      <c r="I23" s="47" t="s">
        <v>4</v>
      </c>
    </row>
    <row r="24" spans="1:9" ht="56.25" customHeight="1" x14ac:dyDescent="0.15">
      <c r="B24" s="61" t="s">
        <v>9</v>
      </c>
      <c r="C24" s="61"/>
      <c r="D24" s="61"/>
      <c r="E24" s="61"/>
      <c r="F24" s="61"/>
      <c r="G24" s="61"/>
      <c r="H24" s="61"/>
      <c r="I24" s="43"/>
    </row>
    <row r="25" spans="1:9" ht="16.5" customHeight="1" x14ac:dyDescent="0.15">
      <c r="B25" s="21">
        <f t="array" aca="1" ref="B25:H25" ca="1">Days+22+DATE(Calendar2Year,Calendar2MonthOption,1)-WEEKDAY(DATE(Calendar2Year,Calendar2MonthOption,1),WeekdayOption)</f>
        <v>45551</v>
      </c>
      <c r="C25" s="4">
        <f ca="1"/>
        <v>45552</v>
      </c>
      <c r="D25" s="4">
        <f ca="1"/>
        <v>45553</v>
      </c>
      <c r="E25" s="4">
        <f ca="1"/>
        <v>45554</v>
      </c>
      <c r="F25" s="4">
        <f ca="1"/>
        <v>45555</v>
      </c>
      <c r="G25" s="4">
        <f ca="1"/>
        <v>45556</v>
      </c>
      <c r="H25" s="15">
        <f ca="1"/>
        <v>45557</v>
      </c>
      <c r="I25" s="43"/>
    </row>
    <row r="26" spans="1:9" ht="56.25" customHeight="1" x14ac:dyDescent="0.15">
      <c r="B26" s="61"/>
      <c r="C26" s="61"/>
      <c r="D26" s="61"/>
      <c r="E26" s="61"/>
      <c r="F26" s="61"/>
      <c r="G26" s="61"/>
      <c r="H26" s="61"/>
      <c r="I26" s="43"/>
    </row>
    <row r="27" spans="1:9" ht="16.5" customHeight="1" x14ac:dyDescent="0.15">
      <c r="B27" s="21">
        <f t="array" aca="1" ref="B27:H27" ca="1">Days+29+DATE(Calendar2Year,Calendar2MonthOption,1)-WEEKDAY(DATE(Calendar2Year,Calendar2MonthOption,1),WeekdayOption)</f>
        <v>45558</v>
      </c>
      <c r="C27" s="4">
        <f ca="1"/>
        <v>45559</v>
      </c>
      <c r="D27" s="4">
        <f ca="1"/>
        <v>45560</v>
      </c>
      <c r="E27" s="4">
        <f ca="1"/>
        <v>45561</v>
      </c>
      <c r="F27" s="4">
        <f ca="1"/>
        <v>45562</v>
      </c>
      <c r="G27" s="4">
        <f ca="1"/>
        <v>45563</v>
      </c>
      <c r="H27" s="15">
        <f ca="1"/>
        <v>45564</v>
      </c>
      <c r="I27" s="48" t="s">
        <v>5</v>
      </c>
    </row>
    <row r="28" spans="1:9" ht="57" customHeight="1" thickBot="1" x14ac:dyDescent="0.2">
      <c r="B28" s="64" t="s">
        <v>10</v>
      </c>
      <c r="C28" s="64"/>
      <c r="D28" s="64"/>
      <c r="E28" s="64"/>
      <c r="F28" s="64"/>
      <c r="G28" s="9"/>
      <c r="H28" s="9"/>
      <c r="I28" s="43"/>
    </row>
    <row r="29" spans="1:9" s="38" customFormat="1" ht="21" customHeight="1" thickBot="1" x14ac:dyDescent="0.2">
      <c r="B29" s="77" t="s">
        <v>11</v>
      </c>
      <c r="C29" s="78"/>
      <c r="D29" s="78"/>
      <c r="E29" s="78"/>
      <c r="F29" s="78"/>
      <c r="G29" s="78"/>
      <c r="H29" s="79"/>
      <c r="I29" s="39"/>
    </row>
    <row r="30" spans="1:9" s="57" customFormat="1" ht="21" customHeight="1" x14ac:dyDescent="0.15">
      <c r="B30" s="53" t="s">
        <v>12</v>
      </c>
      <c r="C30" s="54" t="s">
        <v>13</v>
      </c>
      <c r="D30" s="54" t="s">
        <v>14</v>
      </c>
      <c r="E30" s="54" t="s">
        <v>15</v>
      </c>
      <c r="F30" s="54" t="s">
        <v>16</v>
      </c>
      <c r="G30" s="54" t="s">
        <v>17</v>
      </c>
      <c r="H30" s="54" t="s">
        <v>18</v>
      </c>
      <c r="I30" s="55" t="s">
        <v>19</v>
      </c>
    </row>
    <row r="31" spans="1:9" ht="15.5" customHeight="1" x14ac:dyDescent="0.15">
      <c r="B31" s="37"/>
      <c r="C31" s="37"/>
      <c r="D31" s="37"/>
      <c r="E31" s="37"/>
      <c r="F31" s="37"/>
      <c r="G31" s="37"/>
      <c r="H31" s="37"/>
      <c r="I31" s="37"/>
    </row>
    <row r="32" spans="1:9" ht="15.5" customHeight="1" x14ac:dyDescent="0.15">
      <c r="B32" s="37"/>
      <c r="C32" s="37"/>
      <c r="D32" s="37"/>
      <c r="E32" s="37"/>
      <c r="F32" s="37"/>
      <c r="G32" s="37"/>
      <c r="H32" s="37"/>
      <c r="I32" s="37"/>
    </row>
    <row r="33" spans="1:20" ht="15.5" customHeight="1" x14ac:dyDescent="0.15">
      <c r="B33" s="37"/>
      <c r="C33" s="37"/>
      <c r="D33" s="37"/>
      <c r="E33" s="37"/>
      <c r="F33" s="37"/>
      <c r="G33" s="37"/>
      <c r="H33" s="37"/>
      <c r="I33" s="37"/>
    </row>
    <row r="34" spans="1:20" ht="15.5" customHeight="1" x14ac:dyDescent="0.15">
      <c r="B34" s="37"/>
      <c r="C34" s="37"/>
      <c r="D34" s="37"/>
      <c r="E34" s="37"/>
      <c r="F34" s="37"/>
      <c r="G34" s="37"/>
      <c r="H34" s="37"/>
      <c r="I34" s="37"/>
    </row>
    <row r="35" spans="1:20" ht="15.5" customHeight="1" x14ac:dyDescent="0.15">
      <c r="B35" s="37"/>
      <c r="C35" s="37"/>
      <c r="D35" s="37"/>
      <c r="E35" s="37"/>
      <c r="F35" s="37"/>
      <c r="G35" s="37"/>
      <c r="H35" s="37"/>
      <c r="I35" s="37"/>
    </row>
    <row r="36" spans="1:20" ht="15.5" customHeight="1" x14ac:dyDescent="0.15">
      <c r="B36" s="37"/>
      <c r="C36" s="37"/>
      <c r="D36" s="37"/>
      <c r="E36" s="37"/>
      <c r="F36" s="37"/>
      <c r="G36" s="37"/>
      <c r="H36" s="37"/>
      <c r="I36" s="37"/>
    </row>
    <row r="37" spans="1:20" ht="45.5" customHeight="1" thickBot="1" x14ac:dyDescent="0.2">
      <c r="T37" s="52"/>
    </row>
    <row r="38" spans="1:20" ht="54" customHeight="1" thickBot="1" x14ac:dyDescent="0.5">
      <c r="A38" s="2"/>
      <c r="B38" s="1">
        <f ca="1">YEAR(DATE(Calendar2Year,Calendar2MonthOption+1,1))</f>
        <v>2024</v>
      </c>
      <c r="C38" s="35" t="str">
        <f ca="1">TEXT(DATE(Calendar2Year,Calendar2MonthOption+1,1),"mmmm")</f>
        <v>October</v>
      </c>
      <c r="D38" s="36"/>
      <c r="E38" s="36"/>
      <c r="F38" s="36"/>
      <c r="G38" s="50" t="s">
        <v>6</v>
      </c>
      <c r="H38" s="50" t="s">
        <v>7</v>
      </c>
    </row>
    <row r="39" spans="1:20" ht="14.25" customHeight="1" x14ac:dyDescent="0.15">
      <c r="A39" s="3"/>
      <c r="B39" s="7" t="str">
        <f ca="1">UPPER(TEXT(B40,"dddd"))</f>
        <v>MONDAY</v>
      </c>
      <c r="C39" s="8" t="str">
        <f t="shared" ref="C39" ca="1" si="2">UPPER(TEXT(C40,"dddd"))</f>
        <v>TUESDAY</v>
      </c>
      <c r="D39" s="7" t="str">
        <f t="shared" ref="D39" ca="1" si="3">UPPER(TEXT(D40,"dddd"))</f>
        <v>WEDNESDAY</v>
      </c>
      <c r="E39" s="8" t="str">
        <f t="shared" ref="E39" ca="1" si="4">UPPER(TEXT(E40,"dddd"))</f>
        <v>THURSDAY</v>
      </c>
      <c r="F39" s="7" t="str">
        <f t="shared" ref="F39" ca="1" si="5">UPPER(TEXT(F40,"dddd"))</f>
        <v>FRIDAY</v>
      </c>
      <c r="G39" s="8" t="str">
        <f t="shared" ref="G39" ca="1" si="6">UPPER(TEXT(G40,"dddd"))</f>
        <v>SATURDAY</v>
      </c>
      <c r="H39" s="7" t="str">
        <f t="shared" ref="H39" ca="1" si="7">UPPER(TEXT(H40,"dddd"))</f>
        <v>SUNDAY</v>
      </c>
    </row>
    <row r="40" spans="1:20" ht="16.5" customHeight="1" x14ac:dyDescent="0.15">
      <c r="B40" s="21">
        <f t="array" aca="1" ref="B40:H40" ca="1">Days+1+DATE(Calendar3Year,Calendar3MonthOption,1)-WEEKDAY(DATE(Calendar3Year,Calendar3MonthOption,1),WeekdayOption)</f>
        <v>45565</v>
      </c>
      <c r="C40" s="4">
        <f ca="1"/>
        <v>45566</v>
      </c>
      <c r="D40" s="4">
        <f ca="1"/>
        <v>45567</v>
      </c>
      <c r="E40" s="4">
        <f ca="1"/>
        <v>45568</v>
      </c>
      <c r="F40" s="4">
        <f ca="1"/>
        <v>45569</v>
      </c>
      <c r="G40" s="4">
        <f ca="1"/>
        <v>45570</v>
      </c>
      <c r="H40" s="15">
        <f ca="1"/>
        <v>45571</v>
      </c>
      <c r="I40" s="51" t="s">
        <v>2</v>
      </c>
    </row>
    <row r="41" spans="1:20" ht="56.25" customHeight="1" x14ac:dyDescent="0.15">
      <c r="B41" s="9"/>
      <c r="C41" s="9"/>
      <c r="D41" s="9"/>
      <c r="E41" s="9"/>
      <c r="F41" s="9"/>
      <c r="H41" s="64"/>
    </row>
    <row r="42" spans="1:20" ht="16.5" customHeight="1" x14ac:dyDescent="0.15">
      <c r="B42" s="21">
        <f t="array" aca="1" ref="B42:H42" ca="1">Days+8+DATE(Calendar3Year,Calendar3MonthOption,1)-WEEKDAY(DATE(Calendar3Year,Calendar3MonthOption,1),WeekdayOption)</f>
        <v>45572</v>
      </c>
      <c r="C42" s="4">
        <f ca="1"/>
        <v>45573</v>
      </c>
      <c r="D42" s="4">
        <f ca="1"/>
        <v>45574</v>
      </c>
      <c r="E42" s="4">
        <f ca="1"/>
        <v>45575</v>
      </c>
      <c r="F42" s="4">
        <f ca="1"/>
        <v>45576</v>
      </c>
      <c r="G42" s="4">
        <f ca="1"/>
        <v>45577</v>
      </c>
      <c r="H42" s="15">
        <f ca="1"/>
        <v>45578</v>
      </c>
    </row>
    <row r="43" spans="1:20" ht="56.25" customHeight="1" x14ac:dyDescent="0.15">
      <c r="B43" s="26"/>
      <c r="C43" s="12"/>
      <c r="D43" s="12"/>
      <c r="E43" s="12"/>
      <c r="F43" s="12"/>
      <c r="G43" s="12"/>
      <c r="H43" s="18"/>
    </row>
    <row r="44" spans="1:20" ht="16.5" customHeight="1" x14ac:dyDescent="0.15">
      <c r="B44" s="21">
        <f t="array" aca="1" ref="B44:H44" ca="1">Days+15+DATE(Calendar3Year,Calendar3MonthOption,1)-WEEKDAY(DATE(Calendar3Year,Calendar3MonthOption,1),WeekdayOption)</f>
        <v>45579</v>
      </c>
      <c r="C44" s="4">
        <f ca="1"/>
        <v>45580</v>
      </c>
      <c r="D44" s="4">
        <f ca="1"/>
        <v>45581</v>
      </c>
      <c r="E44" s="4">
        <f ca="1"/>
        <v>45582</v>
      </c>
      <c r="F44" s="4">
        <f ca="1"/>
        <v>45583</v>
      </c>
      <c r="G44" s="4">
        <f ca="1"/>
        <v>45584</v>
      </c>
      <c r="H44" s="15">
        <f ca="1"/>
        <v>45585</v>
      </c>
      <c r="I44" s="47" t="s">
        <v>4</v>
      </c>
    </row>
    <row r="45" spans="1:20" ht="56.25" customHeight="1" x14ac:dyDescent="0.15">
      <c r="B45" s="26"/>
      <c r="C45" s="12"/>
      <c r="D45" s="12"/>
      <c r="E45" s="65" t="s">
        <v>20</v>
      </c>
      <c r="F45" s="65"/>
      <c r="G45" s="65"/>
      <c r="H45" s="13"/>
    </row>
    <row r="46" spans="1:20" ht="16.5" customHeight="1" x14ac:dyDescent="0.15">
      <c r="B46" s="21">
        <f t="array" aca="1" ref="B46:H46" ca="1">Days+22+DATE(Calendar3Year,Calendar3MonthOption,1)-WEEKDAY(DATE(Calendar3Year,Calendar3MonthOption,1),WeekdayOption)</f>
        <v>45586</v>
      </c>
      <c r="C46" s="4">
        <f ca="1"/>
        <v>45587</v>
      </c>
      <c r="D46" s="4">
        <f ca="1"/>
        <v>45588</v>
      </c>
      <c r="E46" s="4">
        <f ca="1"/>
        <v>45589</v>
      </c>
      <c r="F46" s="4">
        <f ca="1"/>
        <v>45590</v>
      </c>
      <c r="G46" s="4">
        <f ca="1"/>
        <v>45591</v>
      </c>
      <c r="H46" s="15">
        <f ca="1"/>
        <v>45592</v>
      </c>
    </row>
    <row r="47" spans="1:20" ht="72" customHeight="1" x14ac:dyDescent="0.15">
      <c r="B47" s="29" t="s">
        <v>21</v>
      </c>
      <c r="C47" s="13"/>
      <c r="D47" s="13"/>
      <c r="E47" s="13"/>
      <c r="F47" s="13"/>
      <c r="G47" s="13"/>
      <c r="H47" s="13"/>
    </row>
    <row r="48" spans="1:20" ht="16.5" customHeight="1" x14ac:dyDescent="0.15">
      <c r="B48" s="21">
        <f t="array" aca="1" ref="B48:H48" ca="1">Days+29+DATE(Calendar3Year,Calendar3MonthOption,1)-WEEKDAY(DATE(Calendar3Year,Calendar3MonthOption,1),WeekdayOption)</f>
        <v>45593</v>
      </c>
      <c r="C48" s="4">
        <f ca="1"/>
        <v>45594</v>
      </c>
      <c r="D48" s="4">
        <f ca="1"/>
        <v>45595</v>
      </c>
      <c r="E48" s="4">
        <f ca="1"/>
        <v>45596</v>
      </c>
      <c r="F48" s="4">
        <f ca="1"/>
        <v>45597</v>
      </c>
      <c r="G48" s="4">
        <f ca="1"/>
        <v>45598</v>
      </c>
      <c r="H48" s="15">
        <f ca="1"/>
        <v>45599</v>
      </c>
      <c r="I48" s="48" t="s">
        <v>5</v>
      </c>
    </row>
    <row r="49" spans="1:9" ht="78.5" customHeight="1" thickBot="1" x14ac:dyDescent="0.2">
      <c r="B49" s="29" t="s">
        <v>21</v>
      </c>
      <c r="C49" s="13"/>
      <c r="D49" s="13"/>
      <c r="E49" s="13"/>
      <c r="F49" s="13"/>
      <c r="G49" s="13"/>
      <c r="H49" s="13"/>
    </row>
    <row r="50" spans="1:9" ht="21.5" customHeight="1" thickBot="1" x14ac:dyDescent="0.2">
      <c r="B50" s="77" t="s">
        <v>11</v>
      </c>
      <c r="C50" s="78"/>
      <c r="D50" s="78"/>
      <c r="E50" s="78"/>
      <c r="F50" s="78"/>
      <c r="G50" s="78"/>
      <c r="H50" s="79"/>
    </row>
    <row r="51" spans="1:9" s="52" customFormat="1" ht="21.5" customHeight="1" x14ac:dyDescent="0.15">
      <c r="B51" s="56" t="s">
        <v>12</v>
      </c>
      <c r="C51" s="55" t="s">
        <v>13</v>
      </c>
      <c r="D51" s="55" t="s">
        <v>14</v>
      </c>
      <c r="E51" s="55" t="s">
        <v>15</v>
      </c>
      <c r="F51" s="55" t="s">
        <v>16</v>
      </c>
      <c r="G51" s="55" t="s">
        <v>17</v>
      </c>
      <c r="H51" s="55" t="s">
        <v>18</v>
      </c>
      <c r="I51" s="55" t="s">
        <v>19</v>
      </c>
    </row>
    <row r="52" spans="1:9" ht="21.5" customHeight="1" x14ac:dyDescent="0.15">
      <c r="B52" s="37"/>
      <c r="C52" s="37"/>
      <c r="D52" s="37"/>
      <c r="E52" s="37"/>
      <c r="F52" s="37"/>
      <c r="G52" s="37"/>
      <c r="H52" s="37"/>
      <c r="I52" s="37"/>
    </row>
    <row r="53" spans="1:9" ht="21.5" customHeight="1" x14ac:dyDescent="0.15">
      <c r="B53" s="37"/>
      <c r="C53" s="37"/>
      <c r="D53" s="37"/>
      <c r="E53" s="37"/>
      <c r="F53" s="37"/>
      <c r="G53" s="37"/>
      <c r="H53" s="37"/>
      <c r="I53" s="37"/>
    </row>
    <row r="54" spans="1:9" ht="21.5" customHeight="1" x14ac:dyDescent="0.15">
      <c r="B54" s="37"/>
      <c r="C54" s="37"/>
      <c r="D54" s="37"/>
      <c r="E54" s="37"/>
      <c r="F54" s="37"/>
      <c r="G54" s="37"/>
      <c r="H54" s="37"/>
      <c r="I54" s="37"/>
    </row>
    <row r="55" spans="1:9" ht="21.5" customHeight="1" x14ac:dyDescent="0.15">
      <c r="B55" s="37"/>
      <c r="C55" s="37"/>
      <c r="D55" s="37"/>
      <c r="E55" s="37"/>
      <c r="F55" s="37"/>
      <c r="G55" s="37"/>
      <c r="H55" s="37"/>
      <c r="I55" s="37"/>
    </row>
    <row r="56" spans="1:9" ht="21.5" customHeight="1" x14ac:dyDescent="0.15">
      <c r="B56" s="37"/>
      <c r="C56" s="37"/>
      <c r="D56" s="37"/>
      <c r="E56" s="37"/>
      <c r="F56" s="37"/>
      <c r="G56" s="37"/>
      <c r="H56" s="37"/>
      <c r="I56" s="37"/>
    </row>
    <row r="57" spans="1:9" ht="21.5" customHeight="1" x14ac:dyDescent="0.15">
      <c r="B57" s="37"/>
      <c r="C57" s="37"/>
      <c r="D57" s="37"/>
      <c r="E57" s="37"/>
      <c r="F57" s="37"/>
      <c r="G57" s="37"/>
      <c r="H57" s="37"/>
      <c r="I57" s="37"/>
    </row>
    <row r="58" spans="1:9" ht="36.5" customHeight="1" thickBot="1" x14ac:dyDescent="0.2"/>
    <row r="59" spans="1:9" ht="54" customHeight="1" thickBot="1" x14ac:dyDescent="0.5">
      <c r="A59" s="2"/>
      <c r="B59" s="1">
        <f ca="1">YEAR(DATE(Calendar3Year,Calendar3MonthOption+1,1))</f>
        <v>2024</v>
      </c>
      <c r="C59" s="35" t="str">
        <f ca="1">TEXT(DATE(Calendar3Year,Calendar3MonthOption+1,1),"mmmm")</f>
        <v>November</v>
      </c>
      <c r="D59" s="36"/>
      <c r="E59" s="36"/>
      <c r="F59" s="36"/>
      <c r="G59" s="50" t="s">
        <v>6</v>
      </c>
      <c r="H59" s="50" t="s">
        <v>7</v>
      </c>
    </row>
    <row r="60" spans="1:9" ht="14.25" customHeight="1" x14ac:dyDescent="0.15">
      <c r="A60" s="3"/>
      <c r="B60" s="7" t="str">
        <f ca="1">UPPER(TEXT(B61,"dddd"))</f>
        <v>MONDAY</v>
      </c>
      <c r="C60" s="8" t="str">
        <f t="shared" ref="C60" ca="1" si="8">UPPER(TEXT(C61,"dddd"))</f>
        <v>TUESDAY</v>
      </c>
      <c r="D60" s="7" t="str">
        <f t="shared" ref="D60" ca="1" si="9">UPPER(TEXT(D61,"dddd"))</f>
        <v>WEDNESDAY</v>
      </c>
      <c r="E60" s="8" t="str">
        <f t="shared" ref="E60" ca="1" si="10">UPPER(TEXT(E61,"dddd"))</f>
        <v>THURSDAY</v>
      </c>
      <c r="F60" s="7" t="str">
        <f t="shared" ref="F60" ca="1" si="11">UPPER(TEXT(F61,"dddd"))</f>
        <v>FRIDAY</v>
      </c>
      <c r="G60" s="8" t="str">
        <f t="shared" ref="G60" ca="1" si="12">UPPER(TEXT(G61,"dddd"))</f>
        <v>SATURDAY</v>
      </c>
      <c r="H60" s="7" t="str">
        <f t="shared" ref="H60" ca="1" si="13">UPPER(TEXT(H61,"dddd"))</f>
        <v>SUNDAY</v>
      </c>
    </row>
    <row r="61" spans="1:9" ht="16.5" customHeight="1" x14ac:dyDescent="0.15">
      <c r="B61" s="70">
        <f t="array" aca="1" ref="B61:H61" ca="1">Days+1+DATE(Calendar4Year,Calendar4MonthOption,1)-WEEKDAY(DATE(Calendar4Year,Calendar4MonthOption,1),WeekdayOption)</f>
        <v>45593</v>
      </c>
      <c r="C61" s="71">
        <f ca="1"/>
        <v>45594</v>
      </c>
      <c r="D61" s="4">
        <f ca="1"/>
        <v>45595</v>
      </c>
      <c r="E61" s="4">
        <f ca="1"/>
        <v>45596</v>
      </c>
      <c r="F61" s="4">
        <f ca="1"/>
        <v>45597</v>
      </c>
      <c r="G61" s="4">
        <f ca="1"/>
        <v>45598</v>
      </c>
      <c r="H61" s="15">
        <f ca="1"/>
        <v>45599</v>
      </c>
      <c r="I61" s="51" t="s">
        <v>2</v>
      </c>
    </row>
    <row r="62" spans="1:9" ht="56.25" customHeight="1" x14ac:dyDescent="0.15">
      <c r="B62" s="29" t="s">
        <v>21</v>
      </c>
      <c r="C62" s="13"/>
      <c r="D62" s="65" t="s">
        <v>20</v>
      </c>
      <c r="E62" s="13"/>
      <c r="F62" s="13"/>
      <c r="G62" s="13"/>
      <c r="H62" s="13"/>
    </row>
    <row r="63" spans="1:9" ht="16.5" customHeight="1" x14ac:dyDescent="0.15">
      <c r="B63" s="21">
        <f t="array" aca="1" ref="B63:H63" ca="1">Days+8+DATE(Calendar4Year,Calendar4MonthOption,1)-WEEKDAY(DATE(Calendar4Year,Calendar4MonthOption,1),WeekdayOption)</f>
        <v>45600</v>
      </c>
      <c r="C63" s="4">
        <f ca="1"/>
        <v>45601</v>
      </c>
      <c r="D63" s="4">
        <f ca="1"/>
        <v>45602</v>
      </c>
      <c r="E63" s="4">
        <f ca="1"/>
        <v>45603</v>
      </c>
      <c r="F63" s="4">
        <f ca="1"/>
        <v>45604</v>
      </c>
      <c r="G63" s="4">
        <f ca="1"/>
        <v>45605</v>
      </c>
      <c r="H63" s="15">
        <f ca="1"/>
        <v>45606</v>
      </c>
    </row>
    <row r="64" spans="1:9" ht="56.25" customHeight="1" x14ac:dyDescent="0.15">
      <c r="B64" s="29" t="s">
        <v>21</v>
      </c>
      <c r="C64" s="13"/>
      <c r="D64" s="13"/>
      <c r="E64" s="13"/>
      <c r="F64" s="13"/>
      <c r="G64" s="13"/>
      <c r="H64" s="13"/>
    </row>
    <row r="65" spans="1:9" ht="16.5" customHeight="1" x14ac:dyDescent="0.15">
      <c r="B65" s="21">
        <f t="array" aca="1" ref="B65:H65" ca="1">Days+15+DATE(Calendar4Year,Calendar4MonthOption,1)-WEEKDAY(DATE(Calendar4Year,Calendar4MonthOption,1),WeekdayOption)</f>
        <v>45607</v>
      </c>
      <c r="C65" s="4">
        <f ca="1"/>
        <v>45608</v>
      </c>
      <c r="D65" s="4">
        <f ca="1"/>
        <v>45609</v>
      </c>
      <c r="E65" s="4">
        <f ca="1"/>
        <v>45610</v>
      </c>
      <c r="F65" s="4">
        <f ca="1"/>
        <v>45611</v>
      </c>
      <c r="G65" s="4">
        <f ca="1"/>
        <v>45612</v>
      </c>
      <c r="H65" s="15">
        <f ca="1"/>
        <v>45613</v>
      </c>
      <c r="I65" s="47" t="s">
        <v>4</v>
      </c>
    </row>
    <row r="66" spans="1:9" ht="56.25" customHeight="1" x14ac:dyDescent="0.15">
      <c r="B66" s="29" t="s">
        <v>21</v>
      </c>
      <c r="C66" s="13"/>
      <c r="D66" s="13"/>
      <c r="E66" s="13"/>
      <c r="F66" s="13"/>
      <c r="G66" s="13"/>
      <c r="H66" s="13"/>
    </row>
    <row r="67" spans="1:9" ht="16.5" customHeight="1" x14ac:dyDescent="0.15">
      <c r="B67" s="21">
        <f t="array" aca="1" ref="B67:H67" ca="1">Days+22+DATE(Calendar4Year,Calendar4MonthOption,1)-WEEKDAY(DATE(Calendar4Year,Calendar4MonthOption,1),WeekdayOption)</f>
        <v>45614</v>
      </c>
      <c r="C67" s="4">
        <f ca="1"/>
        <v>45615</v>
      </c>
      <c r="D67" s="4">
        <f ca="1"/>
        <v>45616</v>
      </c>
      <c r="E67" s="4">
        <f ca="1"/>
        <v>45617</v>
      </c>
      <c r="F67" s="4">
        <f ca="1"/>
        <v>45618</v>
      </c>
      <c r="G67" s="4">
        <f ca="1"/>
        <v>45619</v>
      </c>
      <c r="H67" s="15">
        <f ca="1"/>
        <v>45620</v>
      </c>
    </row>
    <row r="68" spans="1:9" ht="56.25" customHeight="1" x14ac:dyDescent="0.15">
      <c r="B68" s="66" t="s">
        <v>22</v>
      </c>
      <c r="C68" s="10"/>
      <c r="D68" s="10"/>
      <c r="E68" s="10"/>
      <c r="F68" s="10"/>
      <c r="G68" s="10"/>
      <c r="H68" s="10"/>
    </row>
    <row r="69" spans="1:9" ht="16.5" customHeight="1" x14ac:dyDescent="0.15">
      <c r="B69" s="74">
        <f t="array" aca="1" ref="B69:H69" ca="1">Days+29+DATE(Calendar4Year,Calendar4MonthOption,1)-WEEKDAY(DATE(Calendar4Year,Calendar4MonthOption,1),WeekdayOption)</f>
        <v>45621</v>
      </c>
      <c r="C69" s="75">
        <f ca="1"/>
        <v>45622</v>
      </c>
      <c r="D69" s="75">
        <f ca="1"/>
        <v>45623</v>
      </c>
      <c r="E69" s="75">
        <f ca="1"/>
        <v>45624</v>
      </c>
      <c r="F69" s="75">
        <f ca="1"/>
        <v>45625</v>
      </c>
      <c r="G69" s="75">
        <f ca="1"/>
        <v>45626</v>
      </c>
      <c r="H69" s="76">
        <f ca="1"/>
        <v>45627</v>
      </c>
      <c r="I69" s="48" t="s">
        <v>5</v>
      </c>
    </row>
    <row r="70" spans="1:9" ht="57" customHeight="1" thickBot="1" x14ac:dyDescent="0.2">
      <c r="B70" s="29" t="s">
        <v>21</v>
      </c>
      <c r="C70" s="13"/>
      <c r="D70" s="13"/>
      <c r="E70" s="13"/>
      <c r="F70" s="9"/>
      <c r="G70" s="32"/>
      <c r="H70" s="33"/>
    </row>
    <row r="71" spans="1:9" ht="23" customHeight="1" thickBot="1" x14ac:dyDescent="0.2">
      <c r="B71" s="77" t="s">
        <v>11</v>
      </c>
      <c r="C71" s="78"/>
      <c r="D71" s="78"/>
      <c r="E71" s="78"/>
      <c r="F71" s="78"/>
      <c r="G71" s="78"/>
      <c r="H71" s="79"/>
      <c r="I71" s="39"/>
    </row>
    <row r="72" spans="1:9" s="52" customFormat="1" ht="19.25" customHeight="1" x14ac:dyDescent="0.15">
      <c r="B72" s="53" t="s">
        <v>12</v>
      </c>
      <c r="C72" s="54" t="s">
        <v>13</v>
      </c>
      <c r="D72" s="54" t="s">
        <v>14</v>
      </c>
      <c r="E72" s="54" t="s">
        <v>15</v>
      </c>
      <c r="F72" s="54" t="s">
        <v>16</v>
      </c>
      <c r="G72" s="54" t="s">
        <v>17</v>
      </c>
      <c r="H72" s="54" t="s">
        <v>18</v>
      </c>
      <c r="I72" s="55" t="s">
        <v>19</v>
      </c>
    </row>
    <row r="73" spans="1:9" ht="19.25" customHeight="1" x14ac:dyDescent="0.15">
      <c r="B73" s="37"/>
      <c r="C73" s="37"/>
      <c r="D73" s="37"/>
      <c r="E73" s="37"/>
      <c r="F73" s="37"/>
      <c r="G73" s="37"/>
      <c r="H73" s="37"/>
      <c r="I73" s="37"/>
    </row>
    <row r="74" spans="1:9" ht="19.25" customHeight="1" x14ac:dyDescent="0.15">
      <c r="B74" s="37"/>
      <c r="C74" s="37"/>
      <c r="D74" s="37"/>
      <c r="E74" s="37"/>
      <c r="F74" s="37"/>
      <c r="G74" s="37"/>
      <c r="H74" s="37"/>
      <c r="I74" s="37"/>
    </row>
    <row r="75" spans="1:9" ht="19.25" customHeight="1" x14ac:dyDescent="0.15">
      <c r="B75" s="37"/>
      <c r="C75" s="37"/>
      <c r="D75" s="37"/>
      <c r="E75" s="37"/>
      <c r="F75" s="37"/>
      <c r="G75" s="37"/>
      <c r="H75" s="37"/>
      <c r="I75" s="37"/>
    </row>
    <row r="76" spans="1:9" ht="19.25" customHeight="1" x14ac:dyDescent="0.15">
      <c r="B76" s="37"/>
      <c r="C76" s="37"/>
      <c r="D76" s="37"/>
      <c r="E76" s="37"/>
      <c r="F76" s="37"/>
      <c r="G76" s="37"/>
      <c r="H76" s="37"/>
      <c r="I76" s="37"/>
    </row>
    <row r="77" spans="1:9" ht="19.25" customHeight="1" x14ac:dyDescent="0.15">
      <c r="B77" s="37"/>
      <c r="C77" s="37"/>
      <c r="D77" s="37"/>
      <c r="E77" s="37"/>
      <c r="F77" s="37"/>
      <c r="G77" s="37"/>
      <c r="H77" s="37"/>
      <c r="I77" s="37"/>
    </row>
    <row r="78" spans="1:9" ht="21.5" customHeight="1" x14ac:dyDescent="0.15">
      <c r="B78" s="37"/>
      <c r="C78" s="37"/>
      <c r="D78" s="37"/>
      <c r="E78" s="37"/>
      <c r="F78" s="37"/>
      <c r="G78" s="37"/>
      <c r="H78" s="37"/>
      <c r="I78" s="37"/>
    </row>
    <row r="79" spans="1:9" ht="39.5" customHeight="1" thickBot="1" x14ac:dyDescent="0.2">
      <c r="B79" s="41"/>
      <c r="C79" s="41"/>
      <c r="D79" s="41"/>
      <c r="E79" s="41"/>
      <c r="F79" s="41"/>
      <c r="G79" s="41"/>
      <c r="H79" s="41"/>
      <c r="I79" s="41"/>
    </row>
    <row r="80" spans="1:9" ht="54" customHeight="1" thickBot="1" x14ac:dyDescent="0.5">
      <c r="A80" s="2"/>
      <c r="B80" s="1">
        <f ca="1">YEAR(DATE(Calendar4Year,Calendar4MonthOption+1,1))</f>
        <v>2024</v>
      </c>
      <c r="C80" s="35" t="str">
        <f ca="1">TEXT(DATE(Calendar4Year,Calendar4MonthOption+1,1),"mmmm")</f>
        <v>December</v>
      </c>
      <c r="D80" s="36"/>
      <c r="E80" s="36"/>
      <c r="F80" s="36"/>
      <c r="G80" s="50" t="s">
        <v>6</v>
      </c>
      <c r="H80" s="50" t="s">
        <v>7</v>
      </c>
    </row>
    <row r="81" spans="1:9" ht="14.25" customHeight="1" x14ac:dyDescent="0.15">
      <c r="A81" s="3"/>
      <c r="B81" s="7" t="str">
        <f ca="1">UPPER(TEXT(B82,"dddd"))</f>
        <v>MONDAY</v>
      </c>
      <c r="C81" s="8" t="str">
        <f t="shared" ref="C81" ca="1" si="14">UPPER(TEXT(C82,"dddd"))</f>
        <v>TUESDAY</v>
      </c>
      <c r="D81" s="7" t="str">
        <f t="shared" ref="D81" ca="1" si="15">UPPER(TEXT(D82,"dddd"))</f>
        <v>WEDNESDAY</v>
      </c>
      <c r="E81" s="8" t="str">
        <f t="shared" ref="E81" ca="1" si="16">UPPER(TEXT(E82,"dddd"))</f>
        <v>THURSDAY</v>
      </c>
      <c r="F81" s="7" t="str">
        <f t="shared" ref="F81" ca="1" si="17">UPPER(TEXT(F82,"dddd"))</f>
        <v>FRIDAY</v>
      </c>
      <c r="G81" s="8" t="str">
        <f t="shared" ref="G81" ca="1" si="18">UPPER(TEXT(G82,"dddd"))</f>
        <v>SATURDAY</v>
      </c>
      <c r="H81" s="7" t="str">
        <f t="shared" ref="H81" ca="1" si="19">UPPER(TEXT(H82,"dddd"))</f>
        <v>SUNDAY</v>
      </c>
    </row>
    <row r="82" spans="1:9" ht="16.5" customHeight="1" x14ac:dyDescent="0.15">
      <c r="B82" s="21">
        <f t="array" aca="1" ref="B82:H82" ca="1">Days+1+DATE(Calendar5Year,Calendar5MonthOption,1)-WEEKDAY(DATE(Calendar5Year,Calendar5MonthOption,1),WeekdayOption)</f>
        <v>45621</v>
      </c>
      <c r="C82" s="4">
        <f ca="1"/>
        <v>45622</v>
      </c>
      <c r="D82" s="4">
        <f ca="1"/>
        <v>45623</v>
      </c>
      <c r="E82" s="4">
        <f ca="1"/>
        <v>45624</v>
      </c>
      <c r="F82" s="4">
        <f ca="1"/>
        <v>45625</v>
      </c>
      <c r="G82" s="4">
        <f ca="1"/>
        <v>45626</v>
      </c>
      <c r="H82" s="15">
        <f ca="1"/>
        <v>45627</v>
      </c>
      <c r="I82" s="51" t="s">
        <v>2</v>
      </c>
    </row>
    <row r="83" spans="1:9" ht="56.25" customHeight="1" x14ac:dyDescent="0.15">
      <c r="B83" s="22"/>
      <c r="C83" s="9"/>
      <c r="D83" s="9"/>
      <c r="F83" s="65" t="s">
        <v>20</v>
      </c>
      <c r="G83" s="13"/>
      <c r="H83" s="13"/>
    </row>
    <row r="84" spans="1:9" ht="16.5" customHeight="1" x14ac:dyDescent="0.15">
      <c r="B84" s="21">
        <f t="array" aca="1" ref="B84:H84" ca="1">Days+8+DATE(Calendar5Year,Calendar5MonthOption,1)-WEEKDAY(DATE(Calendar5Year,Calendar5MonthOption,1),WeekdayOption)</f>
        <v>45628</v>
      </c>
      <c r="C84" s="4">
        <f ca="1"/>
        <v>45629</v>
      </c>
      <c r="D84" s="4">
        <f ca="1"/>
        <v>45630</v>
      </c>
      <c r="E84" s="4">
        <f ca="1"/>
        <v>45631</v>
      </c>
      <c r="F84" s="4">
        <f ca="1"/>
        <v>45632</v>
      </c>
      <c r="G84" s="4">
        <f ca="1"/>
        <v>45633</v>
      </c>
      <c r="H84" s="15">
        <f ca="1"/>
        <v>45634</v>
      </c>
    </row>
    <row r="85" spans="1:9" ht="56.25" customHeight="1" x14ac:dyDescent="0.15">
      <c r="B85" s="29" t="s">
        <v>21</v>
      </c>
      <c r="C85" s="13"/>
      <c r="D85" s="13"/>
      <c r="E85" s="13"/>
      <c r="F85" s="13"/>
      <c r="G85" s="13"/>
      <c r="H85" s="13"/>
    </row>
    <row r="86" spans="1:9" ht="16.5" customHeight="1" x14ac:dyDescent="0.15">
      <c r="B86" s="21">
        <f t="array" aca="1" ref="B86:H86" ca="1">Days+15+DATE(Calendar5Year,Calendar5MonthOption,1)-WEEKDAY(DATE(Calendar5Year,Calendar5MonthOption,1),WeekdayOption)</f>
        <v>45635</v>
      </c>
      <c r="C86" s="4">
        <f ca="1"/>
        <v>45636</v>
      </c>
      <c r="D86" s="4">
        <f ca="1"/>
        <v>45637</v>
      </c>
      <c r="E86" s="4">
        <f ca="1"/>
        <v>45638</v>
      </c>
      <c r="F86" s="4">
        <f ca="1"/>
        <v>45639</v>
      </c>
      <c r="G86" s="4">
        <f ca="1"/>
        <v>45640</v>
      </c>
      <c r="H86" s="15">
        <f ca="1"/>
        <v>45641</v>
      </c>
      <c r="I86" s="47" t="s">
        <v>4</v>
      </c>
    </row>
    <row r="87" spans="1:9" ht="56.25" customHeight="1" x14ac:dyDescent="0.15">
      <c r="B87" s="29" t="s">
        <v>21</v>
      </c>
      <c r="C87" s="13"/>
      <c r="D87" s="13"/>
      <c r="E87" s="13"/>
      <c r="F87" s="13"/>
      <c r="G87" s="13"/>
      <c r="H87" s="13"/>
    </row>
    <row r="88" spans="1:9" ht="16.5" customHeight="1" x14ac:dyDescent="0.15">
      <c r="B88" s="21">
        <f t="array" aca="1" ref="B88:H88" ca="1">Days+22+DATE(Calendar5Year,Calendar5MonthOption,1)-WEEKDAY(DATE(Calendar5Year,Calendar5MonthOption,1),WeekdayOption)</f>
        <v>45642</v>
      </c>
      <c r="C88" s="4">
        <f ca="1"/>
        <v>45643</v>
      </c>
      <c r="D88" s="4">
        <f ca="1"/>
        <v>45644</v>
      </c>
      <c r="E88" s="4">
        <f ca="1"/>
        <v>45645</v>
      </c>
      <c r="F88" s="4">
        <f ca="1"/>
        <v>45646</v>
      </c>
      <c r="G88" s="4">
        <f ca="1"/>
        <v>45647</v>
      </c>
      <c r="H88" s="15">
        <f ca="1"/>
        <v>45648</v>
      </c>
    </row>
    <row r="89" spans="1:9" ht="56.25" customHeight="1" x14ac:dyDescent="0.15">
      <c r="B89" s="29" t="s">
        <v>21</v>
      </c>
      <c r="C89" s="13"/>
      <c r="D89" s="13"/>
      <c r="E89" s="13"/>
      <c r="F89" s="13"/>
      <c r="G89" s="69" t="s">
        <v>23</v>
      </c>
      <c r="H89" s="69"/>
    </row>
    <row r="90" spans="1:9" ht="16.5" customHeight="1" x14ac:dyDescent="0.15">
      <c r="B90" s="21">
        <f t="array" aca="1" ref="B90:H90" ca="1">Days+29+DATE(Calendar5Year,Calendar5MonthOption,1)-WEEKDAY(DATE(Calendar5Year,Calendar5MonthOption,1),WeekdayOption)</f>
        <v>45649</v>
      </c>
      <c r="C90" s="4">
        <f ca="1"/>
        <v>45650</v>
      </c>
      <c r="D90" s="4">
        <f ca="1"/>
        <v>45651</v>
      </c>
      <c r="E90" s="4">
        <f ca="1"/>
        <v>45652</v>
      </c>
      <c r="F90" s="4">
        <f ca="1"/>
        <v>45653</v>
      </c>
      <c r="G90" s="4">
        <f ca="1"/>
        <v>45654</v>
      </c>
      <c r="H90" s="15">
        <f ca="1"/>
        <v>45655</v>
      </c>
      <c r="I90" s="48" t="s">
        <v>5</v>
      </c>
    </row>
    <row r="91" spans="1:9" ht="57" customHeight="1" thickBot="1" x14ac:dyDescent="0.2">
      <c r="B91" s="72"/>
      <c r="C91" s="69"/>
      <c r="D91" s="69"/>
      <c r="E91" s="69"/>
      <c r="F91" s="69"/>
      <c r="G91" s="69"/>
      <c r="H91" s="69"/>
    </row>
    <row r="92" spans="1:9" s="52" customFormat="1" ht="24" customHeight="1" thickBot="1" x14ac:dyDescent="0.2">
      <c r="B92" s="77" t="s">
        <v>11</v>
      </c>
      <c r="C92" s="78"/>
      <c r="D92" s="78"/>
      <c r="E92" s="78"/>
      <c r="F92" s="78"/>
      <c r="G92" s="78"/>
      <c r="H92" s="79"/>
      <c r="I92" s="39"/>
    </row>
    <row r="93" spans="1:9" s="52" customFormat="1" ht="21" customHeight="1" x14ac:dyDescent="0.15">
      <c r="B93" s="53" t="s">
        <v>12</v>
      </c>
      <c r="C93" s="54" t="s">
        <v>13</v>
      </c>
      <c r="D93" s="54" t="s">
        <v>14</v>
      </c>
      <c r="E93" s="54" t="s">
        <v>15</v>
      </c>
      <c r="F93" s="54" t="s">
        <v>16</v>
      </c>
      <c r="G93" s="54" t="s">
        <v>17</v>
      </c>
      <c r="H93" s="54" t="s">
        <v>18</v>
      </c>
      <c r="I93" s="55" t="s">
        <v>19</v>
      </c>
    </row>
    <row r="94" spans="1:9" ht="21" customHeight="1" x14ac:dyDescent="0.15">
      <c r="B94" s="37"/>
      <c r="C94" s="37"/>
      <c r="D94" s="37"/>
      <c r="E94" s="37"/>
      <c r="F94" s="37"/>
      <c r="G94" s="37"/>
      <c r="H94" s="37"/>
      <c r="I94" s="37"/>
    </row>
    <row r="95" spans="1:9" ht="21" customHeight="1" x14ac:dyDescent="0.15">
      <c r="B95" s="37"/>
      <c r="C95" s="37"/>
      <c r="D95" s="37"/>
      <c r="E95" s="37"/>
      <c r="F95" s="37"/>
      <c r="G95" s="37"/>
      <c r="H95" s="37"/>
      <c r="I95" s="37"/>
    </row>
    <row r="96" spans="1:9" ht="21" customHeight="1" x14ac:dyDescent="0.15">
      <c r="B96" s="37"/>
      <c r="C96" s="37"/>
      <c r="D96" s="37"/>
      <c r="E96" s="37"/>
      <c r="F96" s="37"/>
      <c r="G96" s="37"/>
      <c r="H96" s="37"/>
      <c r="I96" s="37"/>
    </row>
    <row r="97" spans="1:9" ht="21" customHeight="1" x14ac:dyDescent="0.15">
      <c r="B97" s="37"/>
      <c r="C97" s="37"/>
      <c r="D97" s="37"/>
      <c r="E97" s="37"/>
      <c r="F97" s="37"/>
      <c r="G97" s="37"/>
      <c r="H97" s="37"/>
      <c r="I97" s="37"/>
    </row>
    <row r="98" spans="1:9" ht="21" customHeight="1" x14ac:dyDescent="0.15">
      <c r="B98" s="37"/>
      <c r="C98" s="37"/>
      <c r="D98" s="37"/>
      <c r="E98" s="37"/>
      <c r="F98" s="37"/>
      <c r="G98" s="37"/>
      <c r="H98" s="37"/>
      <c r="I98" s="37"/>
    </row>
    <row r="99" spans="1:9" ht="23.75" customHeight="1" x14ac:dyDescent="0.15">
      <c r="B99" s="37"/>
      <c r="C99" s="37"/>
      <c r="D99" s="37"/>
      <c r="E99" s="37"/>
      <c r="F99" s="37"/>
      <c r="G99" s="37"/>
      <c r="H99" s="37"/>
      <c r="I99" s="37"/>
    </row>
    <row r="100" spans="1:9" ht="39" customHeight="1" thickBot="1" x14ac:dyDescent="0.2">
      <c r="B100" s="41"/>
      <c r="C100" s="41"/>
      <c r="D100" s="41"/>
      <c r="E100" s="41"/>
      <c r="F100" s="41"/>
      <c r="G100" s="41"/>
      <c r="H100" s="41"/>
      <c r="I100" s="41"/>
    </row>
    <row r="101" spans="1:9" ht="54" customHeight="1" thickBot="1" x14ac:dyDescent="0.5">
      <c r="A101" s="2"/>
      <c r="B101" s="1">
        <f ca="1">YEAR(DATE(Calendar5Year,Calendar5MonthOption+1,1))</f>
        <v>2025</v>
      </c>
      <c r="C101" s="35" t="str">
        <f ca="1">TEXT(DATE(Calendar5Year,Calendar5MonthOption+1,1),"mmmm")</f>
        <v>January</v>
      </c>
      <c r="D101" s="36"/>
      <c r="E101" s="36"/>
      <c r="F101" s="36"/>
      <c r="G101" s="50" t="s">
        <v>6</v>
      </c>
      <c r="H101" s="50" t="s">
        <v>7</v>
      </c>
    </row>
    <row r="102" spans="1:9" ht="14.25" customHeight="1" x14ac:dyDescent="0.15">
      <c r="A102" s="3"/>
      <c r="B102" s="7" t="str">
        <f ca="1">UPPER(TEXT(B103,"dddd"))</f>
        <v>MONDAY</v>
      </c>
      <c r="C102" s="8" t="str">
        <f t="shared" ref="C102" ca="1" si="20">UPPER(TEXT(C103,"dddd"))</f>
        <v>TUESDAY</v>
      </c>
      <c r="D102" s="7" t="str">
        <f t="shared" ref="D102" ca="1" si="21">UPPER(TEXT(D103,"dddd"))</f>
        <v>WEDNESDAY</v>
      </c>
      <c r="E102" s="8" t="str">
        <f t="shared" ref="E102" ca="1" si="22">UPPER(TEXT(E103,"dddd"))</f>
        <v>THURSDAY</v>
      </c>
      <c r="F102" s="7" t="str">
        <f t="shared" ref="F102" ca="1" si="23">UPPER(TEXT(F103,"dddd"))</f>
        <v>FRIDAY</v>
      </c>
      <c r="G102" s="8" t="str">
        <f t="shared" ref="G102" ca="1" si="24">UPPER(TEXT(G103,"dddd"))</f>
        <v>SATURDAY</v>
      </c>
      <c r="H102" s="7" t="str">
        <f t="shared" ref="H102" ca="1" si="25">UPPER(TEXT(H103,"dddd"))</f>
        <v>SUNDAY</v>
      </c>
    </row>
    <row r="103" spans="1:9" ht="16.5" customHeight="1" x14ac:dyDescent="0.15">
      <c r="B103" s="21">
        <f t="array" aca="1" ref="B103:H103" ca="1">Days+1+DATE(Calendar6Year,Calendar6MonthOption,1)-WEEKDAY(DATE(Calendar6Year,Calendar6MonthOption,1),WeekdayOption)</f>
        <v>45656</v>
      </c>
      <c r="C103" s="4">
        <f ca="1"/>
        <v>45657</v>
      </c>
      <c r="D103" s="4">
        <f ca="1"/>
        <v>45658</v>
      </c>
      <c r="E103" s="4">
        <f ca="1"/>
        <v>45659</v>
      </c>
      <c r="F103" s="4">
        <f ca="1"/>
        <v>45660</v>
      </c>
      <c r="G103" s="4">
        <f ca="1"/>
        <v>45661</v>
      </c>
      <c r="H103" s="15">
        <f ca="1"/>
        <v>45662</v>
      </c>
      <c r="I103" s="51" t="s">
        <v>2</v>
      </c>
    </row>
    <row r="104" spans="1:9" ht="56.25" customHeight="1" x14ac:dyDescent="0.15">
      <c r="B104" s="69"/>
      <c r="C104" s="69"/>
      <c r="D104" s="65" t="s">
        <v>20</v>
      </c>
      <c r="E104" s="65"/>
      <c r="F104" s="13"/>
      <c r="G104" s="13"/>
      <c r="H104" s="13"/>
    </row>
    <row r="105" spans="1:9" ht="16.5" customHeight="1" x14ac:dyDescent="0.15">
      <c r="B105" s="21">
        <f t="array" aca="1" ref="B105:H105" ca="1">Days+8+DATE(Calendar6Year,Calendar6MonthOption,1)-WEEKDAY(DATE(Calendar6Year,Calendar6MonthOption,1),WeekdayOption)</f>
        <v>45663</v>
      </c>
      <c r="C105" s="4">
        <f ca="1"/>
        <v>45664</v>
      </c>
      <c r="D105" s="4">
        <f ca="1"/>
        <v>45665</v>
      </c>
      <c r="E105" s="4">
        <f ca="1"/>
        <v>45666</v>
      </c>
      <c r="F105" s="4">
        <f ca="1"/>
        <v>45667</v>
      </c>
      <c r="G105" s="4">
        <f ca="1"/>
        <v>45668</v>
      </c>
      <c r="H105" s="15">
        <f ca="1"/>
        <v>45669</v>
      </c>
    </row>
    <row r="106" spans="1:9" ht="56.25" customHeight="1" x14ac:dyDescent="0.15">
      <c r="B106" s="29" t="s">
        <v>21</v>
      </c>
      <c r="C106" s="65"/>
      <c r="D106" s="13"/>
      <c r="E106" s="13"/>
      <c r="F106" s="13"/>
      <c r="G106" s="13"/>
      <c r="H106" s="13"/>
    </row>
    <row r="107" spans="1:9" ht="16.5" customHeight="1" x14ac:dyDescent="0.15">
      <c r="B107" s="21">
        <f t="array" aca="1" ref="B107:H107" ca="1">Days+15+DATE(Calendar6Year,Calendar6MonthOption,1)-WEEKDAY(DATE(Calendar6Year,Calendar6MonthOption,1),WeekdayOption)</f>
        <v>45670</v>
      </c>
      <c r="C107" s="4">
        <f ca="1"/>
        <v>45671</v>
      </c>
      <c r="D107" s="4">
        <f ca="1"/>
        <v>45672</v>
      </c>
      <c r="E107" s="4">
        <f ca="1"/>
        <v>45673</v>
      </c>
      <c r="F107" s="4">
        <f ca="1"/>
        <v>45674</v>
      </c>
      <c r="G107" s="4">
        <f ca="1"/>
        <v>45675</v>
      </c>
      <c r="H107" s="15">
        <f ca="1"/>
        <v>45676</v>
      </c>
      <c r="I107" s="47" t="s">
        <v>4</v>
      </c>
    </row>
    <row r="108" spans="1:9" ht="56.25" customHeight="1" x14ac:dyDescent="0.15">
      <c r="B108" s="29" t="s">
        <v>21</v>
      </c>
      <c r="C108" s="13"/>
      <c r="D108" s="13"/>
      <c r="E108" s="13"/>
      <c r="F108" s="13"/>
      <c r="G108" s="13"/>
      <c r="H108" s="13"/>
    </row>
    <row r="109" spans="1:9" ht="16.5" customHeight="1" x14ac:dyDescent="0.15">
      <c r="B109" s="21">
        <f t="array" aca="1" ref="B109:H109" ca="1">Days+22+DATE(Calendar6Year,Calendar6MonthOption,1)-WEEKDAY(DATE(Calendar6Year,Calendar6MonthOption,1),WeekdayOption)</f>
        <v>45677</v>
      </c>
      <c r="C109" s="4">
        <f ca="1"/>
        <v>45678</v>
      </c>
      <c r="D109" s="4">
        <f ca="1"/>
        <v>45679</v>
      </c>
      <c r="E109" s="4">
        <f ca="1"/>
        <v>45680</v>
      </c>
      <c r="F109" s="4">
        <f ca="1"/>
        <v>45681</v>
      </c>
      <c r="G109" s="4">
        <f ca="1"/>
        <v>45682</v>
      </c>
      <c r="H109" s="15">
        <f ca="1"/>
        <v>45683</v>
      </c>
    </row>
    <row r="110" spans="1:9" ht="56.25" customHeight="1" x14ac:dyDescent="0.15">
      <c r="B110" s="29" t="s">
        <v>21</v>
      </c>
      <c r="C110" s="13"/>
      <c r="D110" s="13"/>
      <c r="E110" s="13"/>
      <c r="F110" s="13"/>
      <c r="G110" s="13"/>
      <c r="H110" s="13"/>
    </row>
    <row r="111" spans="1:9" ht="16.5" customHeight="1" x14ac:dyDescent="0.15">
      <c r="B111" s="21">
        <f t="array" aca="1" ref="B111:H111" ca="1">Days+29+DATE(Calendar6Year,Calendar6MonthOption,1)-WEEKDAY(DATE(Calendar6Year,Calendar6MonthOption,1),WeekdayOption)</f>
        <v>45684</v>
      </c>
      <c r="C111" s="4">
        <f ca="1"/>
        <v>45685</v>
      </c>
      <c r="D111" s="4">
        <f ca="1"/>
        <v>45686</v>
      </c>
      <c r="E111" s="4">
        <f ca="1"/>
        <v>45687</v>
      </c>
      <c r="F111" s="4">
        <f ca="1"/>
        <v>45688</v>
      </c>
      <c r="G111" s="4">
        <f ca="1"/>
        <v>45689</v>
      </c>
      <c r="H111" s="21">
        <f ca="1"/>
        <v>45690</v>
      </c>
      <c r="I111" s="48" t="s">
        <v>5</v>
      </c>
    </row>
    <row r="112" spans="1:9" ht="80" customHeight="1" thickBot="1" x14ac:dyDescent="0.2">
      <c r="B112" s="29" t="s">
        <v>21</v>
      </c>
      <c r="C112" s="13"/>
      <c r="D112" s="13"/>
      <c r="E112" s="9"/>
      <c r="F112" s="9"/>
      <c r="G112" s="9"/>
      <c r="H112" s="9"/>
    </row>
    <row r="113" spans="1:9" s="52" customFormat="1" ht="24" customHeight="1" thickBot="1" x14ac:dyDescent="0.2">
      <c r="B113" s="77" t="s">
        <v>11</v>
      </c>
      <c r="C113" s="78"/>
      <c r="D113" s="78"/>
      <c r="E113" s="78"/>
      <c r="F113" s="78"/>
      <c r="G113" s="78"/>
      <c r="H113" s="79"/>
      <c r="I113" s="39"/>
    </row>
    <row r="114" spans="1:9" s="52" customFormat="1" ht="22.25" customHeight="1" x14ac:dyDescent="0.15">
      <c r="B114" s="53" t="s">
        <v>12</v>
      </c>
      <c r="C114" s="54" t="s">
        <v>13</v>
      </c>
      <c r="D114" s="54" t="s">
        <v>14</v>
      </c>
      <c r="E114" s="54" t="s">
        <v>15</v>
      </c>
      <c r="F114" s="54" t="s">
        <v>16</v>
      </c>
      <c r="G114" s="54" t="s">
        <v>17</v>
      </c>
      <c r="H114" s="54" t="s">
        <v>18</v>
      </c>
      <c r="I114" s="55" t="s">
        <v>19</v>
      </c>
    </row>
    <row r="115" spans="1:9" ht="22.25" customHeight="1" x14ac:dyDescent="0.15">
      <c r="B115" s="37"/>
      <c r="C115" s="37"/>
      <c r="D115" s="37"/>
      <c r="E115" s="37"/>
      <c r="F115" s="37"/>
      <c r="G115" s="37"/>
      <c r="H115" s="37"/>
      <c r="I115" s="37"/>
    </row>
    <row r="116" spans="1:9" ht="22.25" customHeight="1" x14ac:dyDescent="0.15">
      <c r="B116" s="37"/>
      <c r="C116" s="37"/>
      <c r="D116" s="37"/>
      <c r="E116" s="37"/>
      <c r="F116" s="37"/>
      <c r="G116" s="37"/>
      <c r="H116" s="37"/>
      <c r="I116" s="37"/>
    </row>
    <row r="117" spans="1:9" ht="22.25" customHeight="1" x14ac:dyDescent="0.15">
      <c r="B117" s="37"/>
      <c r="C117" s="37"/>
      <c r="D117" s="37"/>
      <c r="E117" s="37"/>
      <c r="F117" s="37"/>
      <c r="G117" s="37"/>
      <c r="H117" s="37"/>
      <c r="I117" s="37"/>
    </row>
    <row r="118" spans="1:9" ht="22.25" customHeight="1" x14ac:dyDescent="0.15">
      <c r="B118" s="37"/>
      <c r="C118" s="37"/>
      <c r="D118" s="37"/>
      <c r="E118" s="37"/>
      <c r="F118" s="37"/>
      <c r="G118" s="37"/>
      <c r="H118" s="37"/>
      <c r="I118" s="37"/>
    </row>
    <row r="119" spans="1:9" ht="22.25" customHeight="1" x14ac:dyDescent="0.15">
      <c r="B119" s="37"/>
      <c r="C119" s="37"/>
      <c r="D119" s="37"/>
      <c r="E119" s="37"/>
      <c r="F119" s="37"/>
      <c r="G119" s="37"/>
      <c r="H119" s="37"/>
      <c r="I119" s="37"/>
    </row>
    <row r="120" spans="1:9" ht="20" customHeight="1" x14ac:dyDescent="0.15">
      <c r="B120" s="37"/>
      <c r="C120" s="37"/>
      <c r="D120" s="37"/>
      <c r="E120" s="37"/>
      <c r="F120" s="37"/>
      <c r="G120" s="37"/>
      <c r="H120" s="37"/>
      <c r="I120" s="37"/>
    </row>
    <row r="121" spans="1:9" ht="28.25" customHeight="1" thickBot="1" x14ac:dyDescent="0.2">
      <c r="B121" s="41"/>
      <c r="C121" s="41"/>
      <c r="D121" s="41"/>
      <c r="E121" s="41"/>
      <c r="F121" s="41"/>
      <c r="G121" s="41"/>
      <c r="H121" s="41"/>
      <c r="I121" s="41"/>
    </row>
    <row r="122" spans="1:9" ht="54" customHeight="1" thickBot="1" x14ac:dyDescent="0.5">
      <c r="A122" s="2"/>
      <c r="B122" s="1">
        <f ca="1">YEAR(DATE(Calendar6Year,Calendar6MonthOption+1,1))</f>
        <v>2025</v>
      </c>
      <c r="C122" s="35" t="str">
        <f ca="1">TEXT(DATE(Calendar6Year,Calendar6MonthOption+1,1),"mmmm")</f>
        <v>February</v>
      </c>
      <c r="D122" s="36"/>
      <c r="E122" s="36"/>
      <c r="F122" s="60"/>
      <c r="G122" s="50" t="s">
        <v>6</v>
      </c>
      <c r="H122" s="50" t="s">
        <v>7</v>
      </c>
    </row>
    <row r="123" spans="1:9" ht="14.25" customHeight="1" x14ac:dyDescent="0.15">
      <c r="A123" s="3"/>
      <c r="B123" s="7" t="str">
        <f ca="1">UPPER(TEXT(B124,"dddd"))</f>
        <v>MONDAY</v>
      </c>
      <c r="C123" s="8" t="str">
        <f t="shared" ref="C123" ca="1" si="26">UPPER(TEXT(C124,"dddd"))</f>
        <v>TUESDAY</v>
      </c>
      <c r="D123" s="7" t="str">
        <f t="shared" ref="D123" ca="1" si="27">UPPER(TEXT(D124,"dddd"))</f>
        <v>WEDNESDAY</v>
      </c>
      <c r="E123" s="8" t="str">
        <f t="shared" ref="E123" ca="1" si="28">UPPER(TEXT(E124,"dddd"))</f>
        <v>THURSDAY</v>
      </c>
      <c r="F123" s="7" t="str">
        <f t="shared" ref="F123" ca="1" si="29">UPPER(TEXT(F124,"dddd"))</f>
        <v>FRIDAY</v>
      </c>
      <c r="G123" s="8" t="str">
        <f t="shared" ref="G123" ca="1" si="30">UPPER(TEXT(G124,"dddd"))</f>
        <v>SATURDAY</v>
      </c>
      <c r="H123" s="7" t="str">
        <f t="shared" ref="H123" ca="1" si="31">UPPER(TEXT(H124,"dddd"))</f>
        <v>SUNDAY</v>
      </c>
    </row>
    <row r="124" spans="1:9" ht="16.5" customHeight="1" x14ac:dyDescent="0.15">
      <c r="B124" s="21">
        <f t="array" aca="1" ref="B124:H124" ca="1">Days+1+DATE(Calendar7Year,Calendar7MonthOption,1)-WEEKDAY(DATE(Calendar7Year,Calendar7MonthOption,1),WeekdayOption)</f>
        <v>45684</v>
      </c>
      <c r="C124" s="4">
        <f ca="1"/>
        <v>45685</v>
      </c>
      <c r="D124" s="4">
        <f ca="1"/>
        <v>45686</v>
      </c>
      <c r="E124" s="4">
        <f ca="1"/>
        <v>45687</v>
      </c>
      <c r="F124" s="4">
        <f ca="1"/>
        <v>45688</v>
      </c>
      <c r="G124" s="4">
        <f ca="1"/>
        <v>45689</v>
      </c>
      <c r="H124" s="15">
        <f ca="1"/>
        <v>45690</v>
      </c>
      <c r="I124" s="51" t="s">
        <v>2</v>
      </c>
    </row>
    <row r="125" spans="1:9" ht="56.25" customHeight="1" x14ac:dyDescent="0.15">
      <c r="B125" s="30"/>
      <c r="D125" s="9"/>
      <c r="E125" s="65" t="s">
        <v>20</v>
      </c>
      <c r="F125" s="13"/>
      <c r="G125" s="13"/>
      <c r="H125" s="13"/>
    </row>
    <row r="126" spans="1:9" ht="16.5" customHeight="1" x14ac:dyDescent="0.15">
      <c r="B126" s="21">
        <f t="array" aca="1" ref="B126:H126" ca="1">Days+8+DATE(Calendar7Year,Calendar7MonthOption,1)-WEEKDAY(DATE(Calendar7Year,Calendar7MonthOption,1),WeekdayOption)</f>
        <v>45691</v>
      </c>
      <c r="C126" s="4">
        <f ca="1"/>
        <v>45692</v>
      </c>
      <c r="D126" s="4">
        <f ca="1"/>
        <v>45693</v>
      </c>
      <c r="E126" s="4">
        <f ca="1"/>
        <v>45694</v>
      </c>
      <c r="F126" s="4">
        <f ca="1"/>
        <v>45695</v>
      </c>
      <c r="G126" s="4">
        <f ca="1"/>
        <v>45696</v>
      </c>
      <c r="H126" s="15">
        <f ca="1"/>
        <v>45697</v>
      </c>
    </row>
    <row r="127" spans="1:9" ht="56.25" customHeight="1" x14ac:dyDescent="0.15">
      <c r="B127" s="29" t="s">
        <v>21</v>
      </c>
      <c r="C127" s="13"/>
      <c r="D127" s="13"/>
      <c r="E127" s="13"/>
      <c r="F127" s="13"/>
      <c r="G127" s="13"/>
      <c r="H127" s="13"/>
    </row>
    <row r="128" spans="1:9" ht="16.5" customHeight="1" x14ac:dyDescent="0.15">
      <c r="B128" s="21">
        <f t="array" aca="1" ref="B128:H128" ca="1">Days+15+DATE(Calendar7Year,Calendar7MonthOption,1)-WEEKDAY(DATE(Calendar7Year,Calendar7MonthOption,1),WeekdayOption)</f>
        <v>45698</v>
      </c>
      <c r="C128" s="4">
        <f ca="1"/>
        <v>45699</v>
      </c>
      <c r="D128" s="4">
        <f ca="1"/>
        <v>45700</v>
      </c>
      <c r="E128" s="4">
        <f ca="1"/>
        <v>45701</v>
      </c>
      <c r="F128" s="4">
        <f ca="1"/>
        <v>45702</v>
      </c>
      <c r="G128" s="4">
        <f ca="1"/>
        <v>45703</v>
      </c>
      <c r="H128" s="15">
        <f ca="1"/>
        <v>45704</v>
      </c>
      <c r="I128" s="47" t="s">
        <v>4</v>
      </c>
    </row>
    <row r="129" spans="1:9" ht="56.25" customHeight="1" x14ac:dyDescent="0.15">
      <c r="B129" s="29" t="s">
        <v>21</v>
      </c>
      <c r="C129" s="13"/>
      <c r="D129" s="13"/>
      <c r="E129" s="13"/>
      <c r="F129" s="13"/>
      <c r="G129" s="13"/>
      <c r="H129" s="13"/>
    </row>
    <row r="130" spans="1:9" ht="16.5" customHeight="1" x14ac:dyDescent="0.15">
      <c r="B130" s="21">
        <f t="array" aca="1" ref="B130:H130" ca="1">Days+22+DATE(Calendar7Year,Calendar7MonthOption,1)-WEEKDAY(DATE(Calendar7Year,Calendar7MonthOption,1),WeekdayOption)</f>
        <v>45705</v>
      </c>
      <c r="C130" s="4">
        <f ca="1"/>
        <v>45706</v>
      </c>
      <c r="D130" s="4">
        <f ca="1"/>
        <v>45707</v>
      </c>
      <c r="E130" s="4">
        <f ca="1"/>
        <v>45708</v>
      </c>
      <c r="F130" s="4">
        <f ca="1"/>
        <v>45709</v>
      </c>
      <c r="G130" s="4">
        <f ca="1"/>
        <v>45710</v>
      </c>
      <c r="H130" s="15">
        <f ca="1"/>
        <v>45711</v>
      </c>
    </row>
    <row r="131" spans="1:9" ht="56.25" customHeight="1" x14ac:dyDescent="0.15">
      <c r="B131" s="29" t="s">
        <v>21</v>
      </c>
      <c r="C131" s="13"/>
      <c r="D131" s="13"/>
      <c r="E131" s="13"/>
      <c r="F131" s="13"/>
      <c r="G131" s="13"/>
      <c r="H131" s="13"/>
    </row>
    <row r="132" spans="1:9" ht="16.5" customHeight="1" x14ac:dyDescent="0.15">
      <c r="B132" s="21">
        <f t="array" aca="1" ref="B132:H132" ca="1">Days+29+DATE(Calendar7Year,Calendar7MonthOption,1)-WEEKDAY(DATE(Calendar7Year,Calendar7MonthOption,1),WeekdayOption)</f>
        <v>45712</v>
      </c>
      <c r="C132" s="4">
        <f ca="1"/>
        <v>45713</v>
      </c>
      <c r="D132" s="4">
        <f ca="1"/>
        <v>45714</v>
      </c>
      <c r="E132" s="4">
        <f ca="1"/>
        <v>45715</v>
      </c>
      <c r="F132" s="4">
        <f ca="1"/>
        <v>45716</v>
      </c>
      <c r="G132" s="4">
        <f ca="1"/>
        <v>45717</v>
      </c>
      <c r="H132" s="14">
        <f ca="1"/>
        <v>45718</v>
      </c>
      <c r="I132" s="48" t="s">
        <v>5</v>
      </c>
    </row>
    <row r="133" spans="1:9" ht="71.5" customHeight="1" thickBot="1" x14ac:dyDescent="0.2">
      <c r="B133" s="29" t="s">
        <v>21</v>
      </c>
      <c r="C133" s="13"/>
      <c r="D133" s="13"/>
      <c r="E133" s="13"/>
      <c r="F133" s="34"/>
      <c r="G133" s="34"/>
      <c r="H133" s="34"/>
    </row>
    <row r="134" spans="1:9" ht="24.5" customHeight="1" thickBot="1" x14ac:dyDescent="0.2">
      <c r="B134" s="77" t="s">
        <v>11</v>
      </c>
      <c r="C134" s="78"/>
      <c r="D134" s="78"/>
      <c r="E134" s="78"/>
      <c r="F134" s="78"/>
      <c r="G134" s="78"/>
      <c r="H134" s="79"/>
      <c r="I134" s="39"/>
    </row>
    <row r="135" spans="1:9" s="52" customFormat="1" ht="24.5" customHeight="1" x14ac:dyDescent="0.15">
      <c r="B135" s="53" t="s">
        <v>12</v>
      </c>
      <c r="C135" s="54" t="s">
        <v>13</v>
      </c>
      <c r="D135" s="54" t="s">
        <v>14</v>
      </c>
      <c r="E135" s="54" t="s">
        <v>15</v>
      </c>
      <c r="F135" s="54" t="s">
        <v>16</v>
      </c>
      <c r="G135" s="54" t="s">
        <v>17</v>
      </c>
      <c r="H135" s="54" t="s">
        <v>18</v>
      </c>
      <c r="I135" s="55" t="s">
        <v>19</v>
      </c>
    </row>
    <row r="136" spans="1:9" ht="21.5" customHeight="1" x14ac:dyDescent="0.15">
      <c r="B136" s="37"/>
      <c r="C136" s="37"/>
      <c r="D136" s="37"/>
      <c r="E136" s="37"/>
      <c r="F136" s="37"/>
      <c r="G136" s="37"/>
      <c r="H136" s="37"/>
      <c r="I136" s="37"/>
    </row>
    <row r="137" spans="1:9" ht="21.5" customHeight="1" x14ac:dyDescent="0.15">
      <c r="B137" s="37"/>
      <c r="C137" s="37"/>
      <c r="D137" s="37"/>
      <c r="E137" s="37"/>
      <c r="F137" s="37"/>
      <c r="G137" s="37"/>
      <c r="H137" s="37"/>
      <c r="I137" s="37"/>
    </row>
    <row r="138" spans="1:9" ht="22.25" customHeight="1" x14ac:dyDescent="0.15">
      <c r="B138" s="37"/>
      <c r="C138" s="37"/>
      <c r="D138" s="37"/>
      <c r="E138" s="37"/>
      <c r="F138" s="37"/>
      <c r="G138" s="37"/>
      <c r="H138" s="37"/>
      <c r="I138" s="37"/>
    </row>
    <row r="139" spans="1:9" ht="21.5" customHeight="1" x14ac:dyDescent="0.15">
      <c r="B139" s="37"/>
      <c r="C139" s="37"/>
      <c r="D139" s="37"/>
      <c r="E139" s="37"/>
      <c r="F139" s="37"/>
      <c r="G139" s="37"/>
      <c r="H139" s="37"/>
      <c r="I139" s="37"/>
    </row>
    <row r="140" spans="1:9" ht="20" customHeight="1" x14ac:dyDescent="0.15">
      <c r="B140" s="37"/>
      <c r="C140" s="37"/>
      <c r="D140" s="37"/>
      <c r="E140" s="37"/>
      <c r="F140" s="37"/>
      <c r="G140" s="37"/>
      <c r="H140" s="37"/>
      <c r="I140" s="37"/>
    </row>
    <row r="141" spans="1:9" ht="21.5" customHeight="1" x14ac:dyDescent="0.15">
      <c r="B141" s="37"/>
      <c r="C141" s="37"/>
      <c r="D141" s="37"/>
      <c r="E141" s="37"/>
      <c r="F141" s="37"/>
      <c r="G141" s="37"/>
      <c r="H141" s="37"/>
      <c r="I141" s="37"/>
    </row>
    <row r="142" spans="1:9" ht="38.5" customHeight="1" thickBot="1" x14ac:dyDescent="0.2">
      <c r="B142" s="41"/>
      <c r="C142" s="41"/>
      <c r="D142" s="41"/>
      <c r="E142" s="41"/>
      <c r="F142" s="41"/>
      <c r="G142" s="41"/>
      <c r="H142" s="41"/>
      <c r="I142" s="41"/>
    </row>
    <row r="143" spans="1:9" ht="54" customHeight="1" thickBot="1" x14ac:dyDescent="0.5">
      <c r="A143" s="2"/>
      <c r="B143" s="1">
        <f ca="1">YEAR(DATE(Calendar7Year,Calendar7MonthOption+1,1))</f>
        <v>2025</v>
      </c>
      <c r="C143" s="35" t="str">
        <f ca="1">TEXT(DATE(Calendar7Year,Calendar7MonthOption+1,1),"mmmm")</f>
        <v>March</v>
      </c>
      <c r="D143" s="36"/>
      <c r="E143" s="36"/>
      <c r="F143" s="36"/>
      <c r="G143" s="59" t="s">
        <v>6</v>
      </c>
      <c r="H143" s="58" t="s">
        <v>7</v>
      </c>
    </row>
    <row r="144" spans="1:9" ht="14.25" customHeight="1" x14ac:dyDescent="0.15">
      <c r="A144" s="3"/>
      <c r="B144" s="7" t="str">
        <f ca="1">UPPER(TEXT(B145,"dddd"))</f>
        <v>MONDAY</v>
      </c>
      <c r="C144" s="8" t="str">
        <f t="shared" ref="C144" ca="1" si="32">UPPER(TEXT(C145,"dddd"))</f>
        <v>TUESDAY</v>
      </c>
      <c r="D144" s="7" t="str">
        <f t="shared" ref="D144" ca="1" si="33">UPPER(TEXT(D145,"dddd"))</f>
        <v>WEDNESDAY</v>
      </c>
      <c r="E144" s="8" t="str">
        <f t="shared" ref="E144" ca="1" si="34">UPPER(TEXT(E145,"dddd"))</f>
        <v>THURSDAY</v>
      </c>
      <c r="F144" s="7" t="str">
        <f t="shared" ref="F144" ca="1" si="35">UPPER(TEXT(F145,"dddd"))</f>
        <v>FRIDAY</v>
      </c>
      <c r="G144" s="8" t="str">
        <f t="shared" ref="G144" ca="1" si="36">UPPER(TEXT(G145,"dddd"))</f>
        <v>SATURDAY</v>
      </c>
      <c r="H144" s="7" t="str">
        <f t="shared" ref="H144" ca="1" si="37">UPPER(TEXT(H145,"dddd"))</f>
        <v>SUNDAY</v>
      </c>
    </row>
    <row r="145" spans="2:9" ht="16.5" customHeight="1" x14ac:dyDescent="0.15">
      <c r="B145" s="21">
        <f t="array" aca="1" ref="B145:H145" ca="1">Days+1+DATE(Calendar8Year,Calendar8MonthOption,1)-WEEKDAY(DATE(Calendar8Year,Calendar8MonthOption,1),WeekdayOption)</f>
        <v>45712</v>
      </c>
      <c r="C145" s="4">
        <f ca="1"/>
        <v>45713</v>
      </c>
      <c r="D145" s="4">
        <f ca="1"/>
        <v>45714</v>
      </c>
      <c r="E145" s="4">
        <f ca="1"/>
        <v>45715</v>
      </c>
      <c r="F145" s="4">
        <f ca="1"/>
        <v>45716</v>
      </c>
      <c r="G145" s="4">
        <f ca="1"/>
        <v>45717</v>
      </c>
      <c r="H145" s="15">
        <f ca="1"/>
        <v>45718</v>
      </c>
      <c r="I145" s="51" t="s">
        <v>2</v>
      </c>
    </row>
    <row r="146" spans="2:9" ht="56.25" customHeight="1" x14ac:dyDescent="0.15">
      <c r="B146" s="22"/>
      <c r="C146" s="9"/>
      <c r="E146" s="9"/>
      <c r="F146" s="65" t="s">
        <v>20</v>
      </c>
      <c r="G146" s="13"/>
      <c r="H146" s="13"/>
    </row>
    <row r="147" spans="2:9" ht="16.5" customHeight="1" x14ac:dyDescent="0.15">
      <c r="B147" s="21">
        <f t="array" aca="1" ref="B147:H147" ca="1">Days+8+DATE(Calendar8Year,Calendar8MonthOption,1)-WEEKDAY(DATE(Calendar8Year,Calendar8MonthOption,1),WeekdayOption)</f>
        <v>45719</v>
      </c>
      <c r="C147" s="4">
        <f ca="1"/>
        <v>45720</v>
      </c>
      <c r="D147" s="4">
        <f ca="1"/>
        <v>45721</v>
      </c>
      <c r="E147" s="4">
        <f ca="1"/>
        <v>45722</v>
      </c>
      <c r="F147" s="4">
        <f ca="1"/>
        <v>45723</v>
      </c>
      <c r="G147" s="4">
        <f ca="1"/>
        <v>45724</v>
      </c>
      <c r="H147" s="15">
        <f ca="1"/>
        <v>45725</v>
      </c>
    </row>
    <row r="148" spans="2:9" ht="56.25" customHeight="1" x14ac:dyDescent="0.15">
      <c r="B148" s="29" t="s">
        <v>21</v>
      </c>
      <c r="C148" s="13"/>
      <c r="D148" s="13"/>
      <c r="E148" s="13"/>
      <c r="F148" s="13"/>
      <c r="G148" s="13"/>
      <c r="H148" s="13"/>
    </row>
    <row r="149" spans="2:9" ht="16.5" customHeight="1" x14ac:dyDescent="0.15">
      <c r="B149" s="21">
        <f t="array" aca="1" ref="B149:H149" ca="1">Days+15+DATE(Calendar8Year,Calendar8MonthOption,1)-WEEKDAY(DATE(Calendar8Year,Calendar8MonthOption,1),WeekdayOption)</f>
        <v>45726</v>
      </c>
      <c r="C149" s="4">
        <f ca="1"/>
        <v>45727</v>
      </c>
      <c r="D149" s="4">
        <f ca="1"/>
        <v>45728</v>
      </c>
      <c r="E149" s="4">
        <f ca="1"/>
        <v>45729</v>
      </c>
      <c r="F149" s="4">
        <f ca="1"/>
        <v>45730</v>
      </c>
      <c r="G149" s="4">
        <f ca="1"/>
        <v>45731</v>
      </c>
      <c r="H149" s="15">
        <f ca="1"/>
        <v>45732</v>
      </c>
      <c r="I149" s="47" t="s">
        <v>4</v>
      </c>
    </row>
    <row r="150" spans="2:9" ht="56.25" customHeight="1" x14ac:dyDescent="0.15">
      <c r="B150" s="29" t="s">
        <v>21</v>
      </c>
      <c r="C150" s="13"/>
      <c r="D150" s="13"/>
      <c r="E150" s="13"/>
      <c r="F150" s="13"/>
      <c r="G150" s="13"/>
      <c r="H150" s="13"/>
    </row>
    <row r="151" spans="2:9" ht="16.5" customHeight="1" x14ac:dyDescent="0.15">
      <c r="B151" s="21">
        <f t="array" aca="1" ref="B151:H151" ca="1">Days+22+DATE(Calendar8Year,Calendar8MonthOption,1)-WEEKDAY(DATE(Calendar8Year,Calendar8MonthOption,1),WeekdayOption)</f>
        <v>45733</v>
      </c>
      <c r="C151" s="4">
        <f ca="1"/>
        <v>45734</v>
      </c>
      <c r="D151" s="4">
        <f ca="1"/>
        <v>45735</v>
      </c>
      <c r="E151" s="4">
        <f ca="1"/>
        <v>45736</v>
      </c>
      <c r="F151" s="4">
        <f ca="1"/>
        <v>45737</v>
      </c>
      <c r="G151" s="4">
        <f ca="1"/>
        <v>45738</v>
      </c>
      <c r="H151" s="15">
        <f ca="1"/>
        <v>45739</v>
      </c>
    </row>
    <row r="152" spans="2:9" ht="56.25" customHeight="1" x14ac:dyDescent="0.15">
      <c r="B152" s="61" t="s">
        <v>24</v>
      </c>
      <c r="C152" s="11"/>
      <c r="D152" s="11"/>
      <c r="E152" s="11"/>
      <c r="F152" s="11"/>
      <c r="G152" s="11"/>
      <c r="H152" s="11"/>
    </row>
    <row r="153" spans="2:9" ht="16.5" customHeight="1" x14ac:dyDescent="0.15">
      <c r="B153" s="21">
        <f t="array" aca="1" ref="B153:H153" ca="1">Days+29+DATE(Calendar8Year,Calendar8MonthOption,1)-WEEKDAY(DATE(Calendar8Year,Calendar8MonthOption,1),WeekdayOption)</f>
        <v>45740</v>
      </c>
      <c r="C153" s="4">
        <f ca="1"/>
        <v>45741</v>
      </c>
      <c r="D153" s="4">
        <f ca="1"/>
        <v>45742</v>
      </c>
      <c r="E153" s="4">
        <f ca="1"/>
        <v>45743</v>
      </c>
      <c r="F153" s="4">
        <f ca="1"/>
        <v>45744</v>
      </c>
      <c r="G153" s="4">
        <f ca="1"/>
        <v>45745</v>
      </c>
      <c r="H153" s="14">
        <f ca="1"/>
        <v>45746</v>
      </c>
      <c r="I153" s="48" t="s">
        <v>5</v>
      </c>
    </row>
    <row r="154" spans="2:9" ht="69" customHeight="1" thickBot="1" x14ac:dyDescent="0.2">
      <c r="B154" s="61" t="s">
        <v>24</v>
      </c>
      <c r="C154" s="11"/>
      <c r="D154" s="11"/>
      <c r="E154" s="11"/>
      <c r="F154" s="11"/>
      <c r="G154" s="11"/>
      <c r="H154" s="11"/>
    </row>
    <row r="155" spans="2:9" ht="20" customHeight="1" thickBot="1" x14ac:dyDescent="0.2">
      <c r="B155" s="77" t="s">
        <v>11</v>
      </c>
      <c r="C155" s="78"/>
      <c r="D155" s="78"/>
      <c r="E155" s="78"/>
      <c r="F155" s="78"/>
      <c r="G155" s="78"/>
      <c r="H155" s="79"/>
    </row>
    <row r="156" spans="2:9" s="52" customFormat="1" ht="21" customHeight="1" x14ac:dyDescent="0.15">
      <c r="B156" s="53" t="s">
        <v>12</v>
      </c>
      <c r="C156" s="54" t="s">
        <v>13</v>
      </c>
      <c r="D156" s="54" t="s">
        <v>14</v>
      </c>
      <c r="E156" s="54" t="s">
        <v>15</v>
      </c>
      <c r="F156" s="54" t="s">
        <v>16</v>
      </c>
      <c r="G156" s="54" t="s">
        <v>17</v>
      </c>
      <c r="H156" s="54" t="s">
        <v>18</v>
      </c>
      <c r="I156" s="55" t="s">
        <v>19</v>
      </c>
    </row>
    <row r="157" spans="2:9" ht="24" customHeight="1" x14ac:dyDescent="0.15">
      <c r="B157" s="37"/>
      <c r="C157" s="37"/>
      <c r="D157" s="37"/>
      <c r="E157" s="37"/>
      <c r="F157" s="37"/>
      <c r="G157" s="37"/>
      <c r="H157" s="37"/>
      <c r="I157" s="37"/>
    </row>
    <row r="158" spans="2:9" ht="23.5" customHeight="1" x14ac:dyDescent="0.15">
      <c r="B158" s="37"/>
      <c r="C158" s="37"/>
      <c r="D158" s="37"/>
      <c r="E158" s="37"/>
      <c r="F158" s="37"/>
      <c r="G158" s="37"/>
      <c r="H158" s="37"/>
      <c r="I158" s="37"/>
    </row>
    <row r="159" spans="2:9" ht="23.5" customHeight="1" x14ac:dyDescent="0.15">
      <c r="B159" s="37"/>
      <c r="C159" s="37"/>
      <c r="D159" s="37"/>
      <c r="E159" s="37"/>
      <c r="F159" s="37"/>
      <c r="G159" s="37"/>
      <c r="H159" s="37"/>
      <c r="I159" s="37"/>
    </row>
    <row r="160" spans="2:9" ht="21.5" customHeight="1" x14ac:dyDescent="0.15">
      <c r="B160" s="37"/>
      <c r="C160" s="37"/>
      <c r="D160" s="37"/>
      <c r="E160" s="37"/>
      <c r="F160" s="37"/>
      <c r="G160" s="37"/>
      <c r="H160" s="37"/>
      <c r="I160" s="37"/>
    </row>
    <row r="161" spans="1:9" ht="24" customHeight="1" x14ac:dyDescent="0.15">
      <c r="B161" s="37"/>
      <c r="C161" s="37"/>
      <c r="D161" s="37"/>
      <c r="E161" s="37"/>
      <c r="F161" s="37"/>
      <c r="G161" s="37"/>
      <c r="H161" s="37"/>
      <c r="I161" s="37"/>
    </row>
    <row r="162" spans="1:9" ht="21" customHeight="1" x14ac:dyDescent="0.15">
      <c r="B162" s="37"/>
      <c r="C162" s="37"/>
      <c r="D162" s="37"/>
      <c r="E162" s="37"/>
      <c r="F162" s="37"/>
      <c r="G162" s="37"/>
      <c r="H162" s="37"/>
      <c r="I162" s="37"/>
    </row>
    <row r="163" spans="1:9" ht="57" customHeight="1" thickBot="1" x14ac:dyDescent="0.2"/>
    <row r="164" spans="1:9" ht="54" customHeight="1" thickBot="1" x14ac:dyDescent="0.5">
      <c r="A164" s="2"/>
      <c r="B164" s="1">
        <f ca="1">YEAR(DATE(Calendar8Year,Calendar8MonthOption+1,1))</f>
        <v>2025</v>
      </c>
      <c r="C164" s="35" t="str">
        <f ca="1">TEXT(DATE(Calendar8Year,Calendar8MonthOption+1,1),"mmmm")</f>
        <v>April</v>
      </c>
      <c r="D164" s="36"/>
      <c r="E164" s="36"/>
      <c r="F164" s="36"/>
      <c r="G164" s="50" t="s">
        <v>6</v>
      </c>
      <c r="H164" s="50" t="s">
        <v>7</v>
      </c>
    </row>
    <row r="165" spans="1:9" ht="14.25" customHeight="1" x14ac:dyDescent="0.15">
      <c r="A165" s="3"/>
      <c r="B165" s="7" t="str">
        <f ca="1">UPPER(TEXT(B166,"dddd"))</f>
        <v>MONDAY</v>
      </c>
      <c r="C165" s="8" t="str">
        <f t="shared" ref="C165" ca="1" si="38">UPPER(TEXT(C166,"dddd"))</f>
        <v>TUESDAY</v>
      </c>
      <c r="D165" s="7" t="str">
        <f t="shared" ref="D165" ca="1" si="39">UPPER(TEXT(D166,"dddd"))</f>
        <v>WEDNESDAY</v>
      </c>
      <c r="E165" s="8" t="str">
        <f t="shared" ref="E165" ca="1" si="40">UPPER(TEXT(E166,"dddd"))</f>
        <v>THURSDAY</v>
      </c>
      <c r="F165" s="7" t="str">
        <f t="shared" ref="F165" ca="1" si="41">UPPER(TEXT(F166,"dddd"))</f>
        <v>FRIDAY</v>
      </c>
      <c r="G165" s="8" t="str">
        <f t="shared" ref="G165" ca="1" si="42">UPPER(TEXT(G166,"dddd"))</f>
        <v>SATURDAY</v>
      </c>
      <c r="H165" s="7" t="str">
        <f t="shared" ref="H165" ca="1" si="43">UPPER(TEXT(H166,"dddd"))</f>
        <v>SUNDAY</v>
      </c>
    </row>
    <row r="166" spans="1:9" ht="16.5" customHeight="1" x14ac:dyDescent="0.15">
      <c r="B166" s="21">
        <f t="array" aca="1" ref="B166:H166" ca="1">Days+1+DATE(Calendar9Year,Calendar9MonthOption,1)-WEEKDAY(DATE(Calendar9Year,Calendar9MonthOption,1),WeekdayOption)</f>
        <v>45747</v>
      </c>
      <c r="C166" s="4">
        <f ca="1"/>
        <v>45748</v>
      </c>
      <c r="D166" s="4">
        <f ca="1"/>
        <v>45749</v>
      </c>
      <c r="E166" s="4">
        <f ca="1"/>
        <v>45750</v>
      </c>
      <c r="F166" s="4">
        <f ca="1"/>
        <v>45751</v>
      </c>
      <c r="G166" s="4">
        <f ca="1"/>
        <v>45752</v>
      </c>
      <c r="H166" s="15">
        <f ca="1"/>
        <v>45753</v>
      </c>
      <c r="I166" s="51" t="s">
        <v>2</v>
      </c>
    </row>
    <row r="167" spans="1:9" ht="56.25" customHeight="1" x14ac:dyDescent="0.15">
      <c r="B167" s="61" t="s">
        <v>24</v>
      </c>
      <c r="C167" s="11"/>
      <c r="D167" s="11"/>
      <c r="E167" s="11"/>
      <c r="F167" s="11"/>
      <c r="G167" s="11"/>
      <c r="H167" s="11"/>
    </row>
    <row r="168" spans="1:9" ht="16.5" customHeight="1" x14ac:dyDescent="0.15">
      <c r="B168" s="21">
        <f t="array" aca="1" ref="B168:H168" ca="1">Days+8+DATE(Calendar9Year,Calendar9MonthOption,1)-WEEKDAY(DATE(Calendar9Year,Calendar9MonthOption,1),WeekdayOption)</f>
        <v>45754</v>
      </c>
      <c r="C168" s="4">
        <f ca="1"/>
        <v>45755</v>
      </c>
      <c r="D168" s="4">
        <f ca="1"/>
        <v>45756</v>
      </c>
      <c r="E168" s="4">
        <f ca="1"/>
        <v>45757</v>
      </c>
      <c r="F168" s="4">
        <f ca="1"/>
        <v>45758</v>
      </c>
      <c r="G168" s="4">
        <f ca="1"/>
        <v>45759</v>
      </c>
      <c r="H168" s="15">
        <f ca="1"/>
        <v>45760</v>
      </c>
    </row>
    <row r="169" spans="1:9" ht="56.25" customHeight="1" x14ac:dyDescent="0.15">
      <c r="B169" s="11"/>
      <c r="C169" s="11"/>
      <c r="D169" s="11"/>
      <c r="E169" s="11"/>
      <c r="F169" s="11"/>
      <c r="G169" s="11"/>
      <c r="H169" s="11"/>
    </row>
    <row r="170" spans="1:9" ht="16.5" customHeight="1" x14ac:dyDescent="0.15">
      <c r="B170" s="21">
        <f t="array" aca="1" ref="B170:H170" ca="1">Days+15+DATE(Calendar9Year,Calendar9MonthOption,1)-WEEKDAY(DATE(Calendar9Year,Calendar9MonthOption,1),WeekdayOption)</f>
        <v>45761</v>
      </c>
      <c r="C170" s="4">
        <f ca="1"/>
        <v>45762</v>
      </c>
      <c r="D170" s="4">
        <f ca="1"/>
        <v>45763</v>
      </c>
      <c r="E170" s="4">
        <f ca="1"/>
        <v>45764</v>
      </c>
      <c r="F170" s="4">
        <f ca="1"/>
        <v>45765</v>
      </c>
      <c r="G170" s="4">
        <f ca="1"/>
        <v>45766</v>
      </c>
      <c r="H170" s="15">
        <f ca="1"/>
        <v>45767</v>
      </c>
      <c r="I170" s="47" t="s">
        <v>4</v>
      </c>
    </row>
    <row r="171" spans="1:9" ht="56.25" customHeight="1" x14ac:dyDescent="0.15">
      <c r="B171" s="66" t="s">
        <v>22</v>
      </c>
      <c r="C171" s="66"/>
      <c r="D171" s="66"/>
      <c r="E171" s="66"/>
      <c r="F171" s="66"/>
      <c r="G171" s="66"/>
      <c r="H171" s="66"/>
    </row>
    <row r="172" spans="1:9" ht="16.5" customHeight="1" x14ac:dyDescent="0.15">
      <c r="B172" s="21">
        <f t="array" aca="1" ref="B172:H172" ca="1">Days+22+DATE(Calendar9Year,Calendar9MonthOption,1)-WEEKDAY(DATE(Calendar9Year,Calendar9MonthOption,1),WeekdayOption)</f>
        <v>45768</v>
      </c>
      <c r="C172" s="4">
        <f ca="1"/>
        <v>45769</v>
      </c>
      <c r="D172" s="4">
        <f ca="1"/>
        <v>45770</v>
      </c>
      <c r="E172" s="4">
        <f ca="1"/>
        <v>45771</v>
      </c>
      <c r="F172" s="4">
        <f ca="1"/>
        <v>45772</v>
      </c>
      <c r="G172" s="4">
        <f ca="1"/>
        <v>45773</v>
      </c>
      <c r="H172" s="15">
        <f ca="1"/>
        <v>45774</v>
      </c>
    </row>
    <row r="173" spans="1:9" ht="56.25" customHeight="1" x14ac:dyDescent="0.15">
      <c r="B173" s="66"/>
      <c r="C173" s="66"/>
      <c r="D173" s="66"/>
      <c r="E173" s="66"/>
      <c r="F173" s="66"/>
      <c r="G173" s="66"/>
      <c r="H173" s="66"/>
    </row>
    <row r="174" spans="1:9" ht="16.5" customHeight="1" x14ac:dyDescent="0.15">
      <c r="B174" s="21">
        <f t="array" aca="1" ref="B174:H174" ca="1">Days+29+DATE(Calendar9Year,Calendar9MonthOption,1)-WEEKDAY(DATE(Calendar9Year,Calendar9MonthOption,1),WeekdayOption)</f>
        <v>45775</v>
      </c>
      <c r="C174" s="4">
        <f ca="1"/>
        <v>45776</v>
      </c>
      <c r="D174" s="4">
        <f ca="1"/>
        <v>45777</v>
      </c>
      <c r="E174" s="4">
        <f ca="1"/>
        <v>45778</v>
      </c>
      <c r="F174" s="4">
        <f ca="1"/>
        <v>45779</v>
      </c>
      <c r="G174" s="4">
        <f ca="1"/>
        <v>45780</v>
      </c>
      <c r="H174" s="15">
        <f ca="1"/>
        <v>45781</v>
      </c>
      <c r="I174" s="48" t="s">
        <v>5</v>
      </c>
    </row>
    <row r="175" spans="1:9" ht="57" customHeight="1" thickBot="1" x14ac:dyDescent="0.2">
      <c r="B175" s="66"/>
      <c r="C175" s="66"/>
      <c r="D175" s="32"/>
      <c r="E175" s="32"/>
      <c r="F175" s="32"/>
      <c r="G175" s="32"/>
      <c r="H175" s="9"/>
    </row>
    <row r="176" spans="1:9" ht="23" customHeight="1" thickBot="1" x14ac:dyDescent="0.2">
      <c r="B176" s="77" t="s">
        <v>11</v>
      </c>
      <c r="C176" s="78"/>
      <c r="D176" s="78"/>
      <c r="E176" s="78"/>
      <c r="F176" s="78"/>
      <c r="G176" s="78"/>
      <c r="H176" s="79"/>
    </row>
    <row r="177" spans="1:9" s="52" customFormat="1" ht="23" customHeight="1" x14ac:dyDescent="0.15">
      <c r="B177" s="53" t="s">
        <v>12</v>
      </c>
      <c r="C177" s="54" t="s">
        <v>13</v>
      </c>
      <c r="D177" s="54" t="s">
        <v>14</v>
      </c>
      <c r="E177" s="54" t="s">
        <v>15</v>
      </c>
      <c r="F177" s="54" t="s">
        <v>16</v>
      </c>
      <c r="G177" s="54" t="s">
        <v>17</v>
      </c>
      <c r="H177" s="54" t="s">
        <v>18</v>
      </c>
      <c r="I177" s="55" t="s">
        <v>19</v>
      </c>
    </row>
    <row r="178" spans="1:9" ht="23" customHeight="1" x14ac:dyDescent="0.15">
      <c r="B178" s="37"/>
      <c r="C178" s="37"/>
      <c r="D178" s="37"/>
      <c r="E178" s="37"/>
      <c r="F178" s="37"/>
      <c r="G178" s="37"/>
      <c r="H178" s="37"/>
      <c r="I178" s="37"/>
    </row>
    <row r="179" spans="1:9" ht="23" customHeight="1" x14ac:dyDescent="0.15">
      <c r="B179" s="37"/>
      <c r="C179" s="37"/>
      <c r="D179" s="37"/>
      <c r="E179" s="37"/>
      <c r="F179" s="37"/>
      <c r="G179" s="37"/>
      <c r="H179" s="37"/>
      <c r="I179" s="37"/>
    </row>
    <row r="180" spans="1:9" ht="23" customHeight="1" x14ac:dyDescent="0.15">
      <c r="B180" s="37"/>
      <c r="C180" s="37"/>
      <c r="D180" s="37"/>
      <c r="E180" s="37"/>
      <c r="F180" s="37"/>
      <c r="G180" s="37"/>
      <c r="H180" s="37"/>
      <c r="I180" s="37"/>
    </row>
    <row r="181" spans="1:9" ht="23" customHeight="1" x14ac:dyDescent="0.15">
      <c r="B181" s="37"/>
      <c r="C181" s="37"/>
      <c r="D181" s="37"/>
      <c r="E181" s="37"/>
      <c r="F181" s="37"/>
      <c r="G181" s="37"/>
      <c r="H181" s="37"/>
      <c r="I181" s="37"/>
    </row>
    <row r="182" spans="1:9" ht="23" customHeight="1" x14ac:dyDescent="0.15">
      <c r="B182" s="37"/>
      <c r="C182" s="37"/>
      <c r="D182" s="37"/>
      <c r="E182" s="37"/>
      <c r="F182" s="37"/>
      <c r="G182" s="37"/>
      <c r="H182" s="37"/>
      <c r="I182" s="37"/>
    </row>
    <row r="183" spans="1:9" ht="28.25" customHeight="1" x14ac:dyDescent="0.15">
      <c r="B183" s="44"/>
      <c r="C183" s="44"/>
      <c r="D183" s="45"/>
      <c r="E183" s="45"/>
      <c r="F183" s="45"/>
      <c r="G183" s="45"/>
      <c r="H183" s="45"/>
    </row>
    <row r="184" spans="1:9" ht="42" customHeight="1" thickBot="1" x14ac:dyDescent="0.2">
      <c r="B184" s="80" t="s">
        <v>25</v>
      </c>
      <c r="C184" s="80"/>
      <c r="D184" s="80"/>
      <c r="E184" s="80"/>
      <c r="F184" s="80"/>
      <c r="G184" s="80"/>
      <c r="H184" s="80"/>
    </row>
    <row r="185" spans="1:9" ht="54" customHeight="1" thickBot="1" x14ac:dyDescent="0.5">
      <c r="A185" s="2"/>
      <c r="B185" s="1">
        <f ca="1">YEAR(DATE(Calendar9Year,Calendar9MonthOption+1,1))</f>
        <v>2025</v>
      </c>
      <c r="C185" s="35" t="str">
        <f ca="1">TEXT(DATE(Calendar9Year,Calendar9MonthOption+1,1),"mmmm")</f>
        <v>May</v>
      </c>
      <c r="D185" s="36"/>
      <c r="E185" s="36"/>
      <c r="F185" s="36"/>
      <c r="G185" s="36"/>
      <c r="H185" s="60"/>
    </row>
    <row r="186" spans="1:9" ht="14.25" customHeight="1" x14ac:dyDescent="0.15">
      <c r="A186" s="3"/>
      <c r="B186" s="7" t="str">
        <f ca="1">UPPER(TEXT(B187,"dddd"))</f>
        <v>MONDAY</v>
      </c>
      <c r="C186" s="8" t="str">
        <f t="shared" ref="C186:H186" ca="1" si="44">UPPER(TEXT(C187,"dddd"))</f>
        <v>TUESDAY</v>
      </c>
      <c r="D186" s="7" t="str">
        <f t="shared" ca="1" si="44"/>
        <v>WEDNESDAY</v>
      </c>
      <c r="E186" s="8" t="str">
        <f t="shared" ca="1" si="44"/>
        <v>THURSDAY</v>
      </c>
      <c r="F186" s="7" t="str">
        <f t="shared" ca="1" si="44"/>
        <v>FRIDAY</v>
      </c>
      <c r="G186" s="8" t="str">
        <f t="shared" ca="1" si="44"/>
        <v>SATURDAY</v>
      </c>
      <c r="H186" s="7" t="str">
        <f t="shared" ca="1" si="44"/>
        <v>SUNDAY</v>
      </c>
    </row>
    <row r="187" spans="1:9" ht="16.5" customHeight="1" x14ac:dyDescent="0.15">
      <c r="B187" s="21">
        <f t="array" aca="1" ref="B187:H187" ca="1">Days+1+DATE(Calendar10Year,Calendar10MonthOption,1)-WEEKDAY(DATE(Calendar10Year,Calendar10MonthOption,1),WeekdayOption)</f>
        <v>45775</v>
      </c>
      <c r="C187" s="4">
        <f ca="1"/>
        <v>45776</v>
      </c>
      <c r="D187" s="4">
        <f ca="1"/>
        <v>45777</v>
      </c>
      <c r="E187" s="4">
        <f ca="1"/>
        <v>45778</v>
      </c>
      <c r="F187" s="4">
        <f ca="1"/>
        <v>45779</v>
      </c>
      <c r="G187" s="4">
        <f ca="1"/>
        <v>45780</v>
      </c>
      <c r="H187" s="15">
        <f ca="1"/>
        <v>45781</v>
      </c>
    </row>
    <row r="188" spans="1:9" ht="56.25" customHeight="1" x14ac:dyDescent="0.15">
      <c r="C188" s="9"/>
      <c r="D188" s="67" t="s">
        <v>26</v>
      </c>
      <c r="E188" s="28"/>
      <c r="F188" s="28"/>
      <c r="G188" s="28"/>
      <c r="H188" s="28"/>
    </row>
    <row r="189" spans="1:9" ht="16.5" customHeight="1" x14ac:dyDescent="0.15">
      <c r="B189" s="21">
        <f t="array" aca="1" ref="B189:H189" ca="1">Days+8+DATE(Calendar10Year,Calendar10MonthOption,1)-WEEKDAY(DATE(Calendar10Year,Calendar10MonthOption,1),WeekdayOption)</f>
        <v>45782</v>
      </c>
      <c r="C189" s="4">
        <f ca="1"/>
        <v>45783</v>
      </c>
      <c r="D189" s="4">
        <f ca="1"/>
        <v>45784</v>
      </c>
      <c r="E189" s="4">
        <f ca="1"/>
        <v>45785</v>
      </c>
      <c r="F189" s="4">
        <f ca="1"/>
        <v>45786</v>
      </c>
      <c r="G189" s="4">
        <f ca="1"/>
        <v>45787</v>
      </c>
      <c r="H189" s="15">
        <f ca="1"/>
        <v>45788</v>
      </c>
    </row>
    <row r="190" spans="1:9" ht="56" customHeight="1" x14ac:dyDescent="0.15">
      <c r="B190" s="28"/>
      <c r="C190" s="28"/>
      <c r="D190" s="28"/>
      <c r="E190" s="28"/>
      <c r="F190" s="28"/>
      <c r="G190" s="28"/>
      <c r="H190" s="28"/>
    </row>
    <row r="191" spans="1:9" ht="16.5" customHeight="1" x14ac:dyDescent="0.15">
      <c r="B191" s="21">
        <f t="array" aca="1" ref="B191:H191" ca="1">Days+15+DATE(Calendar10Year,Calendar10MonthOption,1)-WEEKDAY(DATE(Calendar10Year,Calendar10MonthOption,1),WeekdayOption)</f>
        <v>45789</v>
      </c>
      <c r="C191" s="4">
        <f ca="1"/>
        <v>45790</v>
      </c>
      <c r="D191" s="4">
        <f ca="1"/>
        <v>45791</v>
      </c>
      <c r="E191" s="4">
        <f ca="1"/>
        <v>45792</v>
      </c>
      <c r="F191" s="4">
        <f ca="1"/>
        <v>45793</v>
      </c>
      <c r="G191" s="4">
        <f ca="1"/>
        <v>45794</v>
      </c>
      <c r="H191" s="15">
        <f ca="1"/>
        <v>45795</v>
      </c>
    </row>
    <row r="192" spans="1:9" ht="56.25" customHeight="1" x14ac:dyDescent="0.15">
      <c r="B192" s="28"/>
      <c r="C192" s="28"/>
      <c r="D192" s="28"/>
      <c r="E192" s="28"/>
      <c r="F192" s="28"/>
      <c r="G192" s="28"/>
      <c r="H192" s="28"/>
    </row>
    <row r="193" spans="2:8" ht="16.5" customHeight="1" x14ac:dyDescent="0.15">
      <c r="B193" s="21">
        <f t="array" aca="1" ref="B193:H193" ca="1">Days+22+DATE(Calendar10Year,Calendar10MonthOption,1)-WEEKDAY(DATE(Calendar10Year,Calendar10MonthOption,1),WeekdayOption)</f>
        <v>45796</v>
      </c>
      <c r="C193" s="4">
        <f ca="1"/>
        <v>45797</v>
      </c>
      <c r="D193" s="4">
        <f ca="1"/>
        <v>45798</v>
      </c>
      <c r="E193" s="4">
        <f ca="1"/>
        <v>45799</v>
      </c>
      <c r="F193" s="4">
        <f ca="1"/>
        <v>45800</v>
      </c>
      <c r="G193" s="4">
        <f ca="1"/>
        <v>45801</v>
      </c>
      <c r="H193" s="15">
        <f ca="1"/>
        <v>45802</v>
      </c>
    </row>
    <row r="194" spans="2:8" ht="56.25" customHeight="1" x14ac:dyDescent="0.15">
      <c r="B194" s="67"/>
      <c r="C194" s="28"/>
      <c r="D194" s="28"/>
      <c r="E194" s="28"/>
      <c r="F194" s="28"/>
      <c r="G194" s="28"/>
      <c r="H194" s="28"/>
    </row>
    <row r="195" spans="2:8" ht="16.5" customHeight="1" x14ac:dyDescent="0.15">
      <c r="B195" s="21">
        <f t="array" aca="1" ref="B195:H195" ca="1">Days+29+DATE(Calendar10Year,Calendar10MonthOption,1)-WEEKDAY(DATE(Calendar10Year,Calendar10MonthOption,1),WeekdayOption)</f>
        <v>45803</v>
      </c>
      <c r="C195" s="4">
        <f ca="1"/>
        <v>45804</v>
      </c>
      <c r="D195" s="4">
        <f ca="1"/>
        <v>45805</v>
      </c>
      <c r="E195" s="4">
        <f ca="1"/>
        <v>45806</v>
      </c>
      <c r="F195" s="4">
        <f ca="1"/>
        <v>45807</v>
      </c>
      <c r="G195" s="4">
        <f ca="1"/>
        <v>45808</v>
      </c>
      <c r="H195" s="21">
        <f ca="1"/>
        <v>45809</v>
      </c>
    </row>
    <row r="196" spans="2:8" ht="57" customHeight="1" x14ac:dyDescent="0.15">
      <c r="B196" s="28"/>
      <c r="C196" s="28"/>
      <c r="D196" s="28"/>
      <c r="E196" s="28"/>
      <c r="F196" s="28"/>
      <c r="G196" s="9"/>
      <c r="H196" s="9"/>
    </row>
    <row r="197" spans="2:8" ht="38.5" customHeight="1" thickBot="1" x14ac:dyDescent="0.2">
      <c r="B197" s="9"/>
      <c r="C197" s="9"/>
    </row>
    <row r="198" spans="2:8" ht="54" customHeight="1" thickBot="1" x14ac:dyDescent="0.5">
      <c r="B198" s="1">
        <f ca="1">YEAR(DATE(Calendar10Year,Calendar10MonthOption+1,1))</f>
        <v>2025</v>
      </c>
      <c r="C198" s="35" t="str">
        <f ca="1">TEXT(DATE(Calendar10Year,Calendar10MonthOption+1,1),"mmmm")</f>
        <v>June</v>
      </c>
      <c r="D198" s="36"/>
      <c r="E198" s="36"/>
      <c r="F198" s="36"/>
      <c r="G198" s="36"/>
      <c r="H198" s="60"/>
    </row>
    <row r="199" spans="2:8" ht="14.25" customHeight="1" x14ac:dyDescent="0.15">
      <c r="B199" s="7" t="str">
        <f ca="1">UPPER(TEXT(B200,"dddd"))</f>
        <v>MONDAY</v>
      </c>
      <c r="C199" s="8" t="str">
        <f t="shared" ref="C199:H199" ca="1" si="45">UPPER(TEXT(C200,"dddd"))</f>
        <v>TUESDAY</v>
      </c>
      <c r="D199" s="7" t="str">
        <f t="shared" ca="1" si="45"/>
        <v>WEDNESDAY</v>
      </c>
      <c r="E199" s="8" t="str">
        <f t="shared" ca="1" si="45"/>
        <v>THURSDAY</v>
      </c>
      <c r="F199" s="7" t="str">
        <f t="shared" ca="1" si="45"/>
        <v>FRIDAY</v>
      </c>
      <c r="G199" s="8" t="str">
        <f t="shared" ca="1" si="45"/>
        <v>SATURDAY</v>
      </c>
      <c r="H199" s="7" t="str">
        <f t="shared" ca="1" si="45"/>
        <v>SUNDAY</v>
      </c>
    </row>
    <row r="200" spans="2:8" ht="16.5" customHeight="1" x14ac:dyDescent="0.15">
      <c r="B200" s="21">
        <f t="array" aca="1" ref="B200:H200" ca="1">Days+1+DATE(Calendar11Year,Calendar11MonthOption,1)-WEEKDAY(DATE(Calendar11Year,Calendar11MonthOption,1),WeekdayOption)</f>
        <v>45803</v>
      </c>
      <c r="C200" s="4">
        <f ca="1"/>
        <v>45804</v>
      </c>
      <c r="D200" s="4">
        <f ca="1"/>
        <v>45805</v>
      </c>
      <c r="E200" s="4">
        <f ca="1"/>
        <v>45806</v>
      </c>
      <c r="F200" s="4">
        <f ca="1"/>
        <v>45807</v>
      </c>
      <c r="G200" s="4">
        <f ca="1"/>
        <v>45808</v>
      </c>
      <c r="H200" s="15">
        <f ca="1"/>
        <v>45809</v>
      </c>
    </row>
    <row r="201" spans="2:8" ht="56.25" customHeight="1" x14ac:dyDescent="0.15">
      <c r="D201" s="9"/>
      <c r="G201" s="67" t="s">
        <v>26</v>
      </c>
      <c r="H201" s="28"/>
    </row>
    <row r="202" spans="2:8" ht="16.5" customHeight="1" x14ac:dyDescent="0.15">
      <c r="B202" s="21">
        <f t="array" aca="1" ref="B202:H202" ca="1">Days+8+DATE(Calendar11Year,Calendar11MonthOption,1)-WEEKDAY(DATE(Calendar11Year,Calendar11MonthOption,1),WeekdayOption)</f>
        <v>45810</v>
      </c>
      <c r="C202" s="4">
        <f ca="1"/>
        <v>45811</v>
      </c>
      <c r="D202" s="4">
        <f ca="1"/>
        <v>45812</v>
      </c>
      <c r="E202" s="4">
        <f ca="1"/>
        <v>45813</v>
      </c>
      <c r="F202" s="4">
        <f ca="1"/>
        <v>45814</v>
      </c>
      <c r="G202" s="4">
        <f ca="1"/>
        <v>45815</v>
      </c>
      <c r="H202" s="15">
        <f ca="1"/>
        <v>45816</v>
      </c>
    </row>
    <row r="203" spans="2:8" ht="56.25" customHeight="1" x14ac:dyDescent="0.15">
      <c r="B203" s="28"/>
      <c r="C203" s="28"/>
      <c r="D203" s="28"/>
      <c r="E203" s="28"/>
      <c r="F203" s="28"/>
      <c r="G203" s="28"/>
      <c r="H203" s="28"/>
    </row>
    <row r="204" spans="2:8" ht="16.5" customHeight="1" x14ac:dyDescent="0.15">
      <c r="B204" s="21">
        <f t="array" aca="1" ref="B204:H204" ca="1">Days+15+DATE(Calendar11Year,Calendar11MonthOption,1)-WEEKDAY(DATE(Calendar11Year,Calendar11MonthOption,1),WeekdayOption)</f>
        <v>45817</v>
      </c>
      <c r="C204" s="4">
        <f ca="1"/>
        <v>45818</v>
      </c>
      <c r="D204" s="4">
        <f ca="1"/>
        <v>45819</v>
      </c>
      <c r="E204" s="4">
        <f ca="1"/>
        <v>45820</v>
      </c>
      <c r="F204" s="4">
        <f ca="1"/>
        <v>45821</v>
      </c>
      <c r="G204" s="4">
        <f ca="1"/>
        <v>45822</v>
      </c>
      <c r="H204" s="15">
        <f ca="1"/>
        <v>45823</v>
      </c>
    </row>
    <row r="205" spans="2:8" ht="56.25" customHeight="1" x14ac:dyDescent="0.15">
      <c r="B205" s="28"/>
      <c r="C205" s="28"/>
      <c r="D205" s="28"/>
      <c r="E205" s="28"/>
      <c r="F205" s="28"/>
      <c r="G205" s="28"/>
      <c r="H205" s="28"/>
    </row>
    <row r="206" spans="2:8" ht="16.5" customHeight="1" x14ac:dyDescent="0.15">
      <c r="B206" s="21">
        <f t="array" aca="1" ref="B206:H206" ca="1">Days+22+DATE(Calendar11Year,Calendar11MonthOption,1)-WEEKDAY(DATE(Calendar11Year,Calendar11MonthOption,1),WeekdayOption)</f>
        <v>45824</v>
      </c>
      <c r="C206" s="4">
        <f ca="1"/>
        <v>45825</v>
      </c>
      <c r="D206" s="4">
        <f ca="1"/>
        <v>45826</v>
      </c>
      <c r="E206" s="4">
        <f ca="1"/>
        <v>45827</v>
      </c>
      <c r="F206" s="4">
        <f ca="1"/>
        <v>45828</v>
      </c>
      <c r="G206" s="4">
        <f ca="1"/>
        <v>45829</v>
      </c>
      <c r="H206" s="15">
        <f ca="1"/>
        <v>45830</v>
      </c>
    </row>
    <row r="207" spans="2:8" ht="56.25" customHeight="1" x14ac:dyDescent="0.15">
      <c r="B207" s="28"/>
      <c r="C207" s="28"/>
      <c r="D207" s="28"/>
      <c r="E207" s="28"/>
      <c r="F207" s="28"/>
      <c r="G207" s="28"/>
      <c r="H207" s="28"/>
    </row>
    <row r="208" spans="2:8" ht="16.5" customHeight="1" x14ac:dyDescent="0.15">
      <c r="B208" s="21">
        <f t="array" aca="1" ref="B208:H208" ca="1">Days+29+DATE(Calendar11Year,Calendar11MonthOption,1)-WEEKDAY(DATE(Calendar11Year,Calendar11MonthOption,1),WeekdayOption)</f>
        <v>45831</v>
      </c>
      <c r="C208" s="4">
        <f ca="1"/>
        <v>45832</v>
      </c>
      <c r="D208" s="4">
        <f ca="1"/>
        <v>45833</v>
      </c>
      <c r="E208" s="4">
        <f ca="1"/>
        <v>45834</v>
      </c>
      <c r="F208" s="4">
        <f ca="1"/>
        <v>45835</v>
      </c>
      <c r="G208" s="4">
        <f ca="1"/>
        <v>45836</v>
      </c>
      <c r="H208" s="15">
        <f ca="1"/>
        <v>45837</v>
      </c>
    </row>
    <row r="209" spans="2:8" ht="57" customHeight="1" x14ac:dyDescent="0.15">
      <c r="B209" s="68" t="s">
        <v>3</v>
      </c>
      <c r="C209" s="10"/>
      <c r="D209" s="10"/>
      <c r="E209" s="10"/>
      <c r="F209" s="10"/>
      <c r="G209" s="10"/>
      <c r="H209" s="10"/>
    </row>
    <row r="210" spans="2:8" ht="48.5" customHeight="1" thickBot="1" x14ac:dyDescent="0.2"/>
    <row r="211" spans="2:8" ht="54" customHeight="1" thickBot="1" x14ac:dyDescent="0.5">
      <c r="B211" s="1">
        <f ca="1">YEAR(DATE(Calendar11Year,Calendar11MonthOption+1,1))</f>
        <v>2025</v>
      </c>
      <c r="C211" s="35" t="str">
        <f ca="1">TEXT(DATE(Calendar11Year,Calendar11MonthOption+1,1),"mmmm")</f>
        <v>July</v>
      </c>
      <c r="D211" s="36"/>
      <c r="E211" s="36"/>
      <c r="F211" s="36"/>
      <c r="G211" s="36"/>
      <c r="H211" s="60"/>
    </row>
    <row r="212" spans="2:8" ht="14.25" customHeight="1" x14ac:dyDescent="0.15">
      <c r="B212" s="7" t="str">
        <f ca="1">UPPER(TEXT(B213,"dddd"))</f>
        <v>MONDAY</v>
      </c>
      <c r="C212" s="8" t="str">
        <f t="shared" ref="C212:H212" ca="1" si="46">UPPER(TEXT(C213,"dddd"))</f>
        <v>TUESDAY</v>
      </c>
      <c r="D212" s="7" t="str">
        <f t="shared" ca="1" si="46"/>
        <v>WEDNESDAY</v>
      </c>
      <c r="E212" s="8" t="str">
        <f t="shared" ca="1" si="46"/>
        <v>THURSDAY</v>
      </c>
      <c r="F212" s="7" t="str">
        <f t="shared" ca="1" si="46"/>
        <v>FRIDAY</v>
      </c>
      <c r="G212" s="8" t="str">
        <f t="shared" ca="1" si="46"/>
        <v>SATURDAY</v>
      </c>
      <c r="H212" s="7" t="str">
        <f t="shared" ca="1" si="46"/>
        <v>SUNDAY</v>
      </c>
    </row>
    <row r="213" spans="2:8" ht="16.5" customHeight="1" x14ac:dyDescent="0.15">
      <c r="B213" s="21">
        <f t="array" aca="1" ref="B213:H213" ca="1">Days+1+DATE(Calendar12Year,Calendar12MonthOption,1)-WEEKDAY(DATE(Calendar12Year,Calendar12MonthOption,1),WeekdayOption)</f>
        <v>45838</v>
      </c>
      <c r="C213" s="4">
        <f ca="1"/>
        <v>45839</v>
      </c>
      <c r="D213" s="4">
        <f ca="1"/>
        <v>45840</v>
      </c>
      <c r="E213" s="4">
        <f ca="1"/>
        <v>45841</v>
      </c>
      <c r="F213" s="4">
        <f ca="1"/>
        <v>45842</v>
      </c>
      <c r="G213" s="4">
        <f ca="1"/>
        <v>45843</v>
      </c>
      <c r="H213" s="15">
        <f ca="1"/>
        <v>45844</v>
      </c>
    </row>
    <row r="214" spans="2:8" ht="56.25" customHeight="1" x14ac:dyDescent="0.15">
      <c r="B214" s="10"/>
      <c r="C214" s="10"/>
      <c r="D214" s="10"/>
      <c r="E214" s="10"/>
      <c r="F214" s="10"/>
      <c r="G214" s="10"/>
      <c r="H214" s="27"/>
    </row>
    <row r="215" spans="2:8" ht="16.5" customHeight="1" x14ac:dyDescent="0.15">
      <c r="B215" s="21">
        <f t="array" aca="1" ref="B215:H215" ca="1">Days+8+DATE(Calendar12Year,Calendar12MonthOption,1)-WEEKDAY(DATE(Calendar12Year,Calendar12MonthOption,1),WeekdayOption)</f>
        <v>45845</v>
      </c>
      <c r="C215" s="4">
        <f ca="1"/>
        <v>45846</v>
      </c>
      <c r="D215" s="4">
        <f ca="1"/>
        <v>45847</v>
      </c>
      <c r="E215" s="4">
        <f ca="1"/>
        <v>45848</v>
      </c>
      <c r="F215" s="4">
        <f ca="1"/>
        <v>45849</v>
      </c>
      <c r="G215" s="4">
        <f ca="1"/>
        <v>45850</v>
      </c>
      <c r="H215" s="15">
        <f ca="1"/>
        <v>45851</v>
      </c>
    </row>
    <row r="216" spans="2:8" ht="56.25" customHeight="1" x14ac:dyDescent="0.15">
      <c r="B216" s="23"/>
      <c r="C216" s="10"/>
      <c r="D216" s="10"/>
      <c r="E216" s="10"/>
      <c r="F216" s="10"/>
      <c r="G216" s="10"/>
      <c r="H216" s="27"/>
    </row>
    <row r="217" spans="2:8" ht="16.5" customHeight="1" x14ac:dyDescent="0.15">
      <c r="B217" s="21">
        <f t="array" aca="1" ref="B217:H217" ca="1">Days+15+DATE(Calendar12Year,Calendar12MonthOption,1)-WEEKDAY(DATE(Calendar12Year,Calendar12MonthOption,1),WeekdayOption)</f>
        <v>45852</v>
      </c>
      <c r="C217" s="4">
        <f ca="1"/>
        <v>45853</v>
      </c>
      <c r="D217" s="4">
        <f ca="1"/>
        <v>45854</v>
      </c>
      <c r="E217" s="4">
        <f ca="1"/>
        <v>45855</v>
      </c>
      <c r="F217" s="4">
        <f ca="1"/>
        <v>45856</v>
      </c>
      <c r="G217" s="4">
        <f ca="1"/>
        <v>45857</v>
      </c>
      <c r="H217" s="15">
        <f ca="1"/>
        <v>45858</v>
      </c>
    </row>
    <row r="218" spans="2:8" ht="56.25" customHeight="1" x14ac:dyDescent="0.15">
      <c r="B218" s="23"/>
      <c r="C218" s="10"/>
      <c r="D218" s="10"/>
      <c r="E218" s="10"/>
      <c r="F218" s="10"/>
      <c r="G218" s="10"/>
      <c r="H218" s="27"/>
    </row>
    <row r="219" spans="2:8" ht="16.5" customHeight="1" x14ac:dyDescent="0.15">
      <c r="B219" s="21">
        <f t="array" aca="1" ref="B219:H219" ca="1">Days+22+DATE(Calendar12Year,Calendar12MonthOption,1)-WEEKDAY(DATE(Calendar12Year,Calendar12MonthOption,1),WeekdayOption)</f>
        <v>45859</v>
      </c>
      <c r="C219" s="4">
        <f ca="1"/>
        <v>45860</v>
      </c>
      <c r="D219" s="4">
        <f ca="1"/>
        <v>45861</v>
      </c>
      <c r="E219" s="4">
        <f ca="1"/>
        <v>45862</v>
      </c>
      <c r="F219" s="4">
        <f ca="1"/>
        <v>45863</v>
      </c>
      <c r="G219" s="4">
        <f ca="1"/>
        <v>45864</v>
      </c>
      <c r="H219" s="15">
        <f ca="1"/>
        <v>45865</v>
      </c>
    </row>
    <row r="220" spans="2:8" ht="56.25" customHeight="1" x14ac:dyDescent="0.15">
      <c r="B220" s="23"/>
      <c r="C220" s="10"/>
      <c r="D220" s="10"/>
      <c r="E220" s="10"/>
      <c r="F220" s="10"/>
      <c r="G220" s="10"/>
      <c r="H220" s="27"/>
    </row>
    <row r="221" spans="2:8" ht="16.5" customHeight="1" x14ac:dyDescent="0.15">
      <c r="B221" s="21">
        <f t="array" aca="1" ref="B221:H221" ca="1">Days+29+DATE(Calendar12Year,Calendar12MonthOption,1)-WEEKDAY(DATE(Calendar12Year,Calendar12MonthOption,1),WeekdayOption)</f>
        <v>45866</v>
      </c>
      <c r="C221" s="4">
        <f ca="1"/>
        <v>45867</v>
      </c>
      <c r="D221" s="4">
        <f ca="1"/>
        <v>45868</v>
      </c>
      <c r="E221" s="4">
        <f ca="1"/>
        <v>45869</v>
      </c>
      <c r="F221" s="4">
        <f ca="1"/>
        <v>45870</v>
      </c>
      <c r="G221" s="4">
        <f ca="1"/>
        <v>45871</v>
      </c>
      <c r="H221" s="15">
        <f ca="1"/>
        <v>45872</v>
      </c>
    </row>
    <row r="222" spans="2:8" ht="57" customHeight="1" x14ac:dyDescent="0.15">
      <c r="B222" s="23"/>
      <c r="C222" s="10"/>
      <c r="D222" s="10"/>
      <c r="E222" s="9"/>
      <c r="F222" s="9"/>
      <c r="G222" s="9"/>
      <c r="H222" s="9"/>
    </row>
  </sheetData>
  <mergeCells count="9">
    <mergeCell ref="B50:H50"/>
    <mergeCell ref="B184:H184"/>
    <mergeCell ref="B29:H29"/>
    <mergeCell ref="B71:H71"/>
    <mergeCell ref="B92:H92"/>
    <mergeCell ref="B134:H134"/>
    <mergeCell ref="B113:H113"/>
    <mergeCell ref="B155:H155"/>
    <mergeCell ref="B176:H176"/>
  </mergeCells>
  <phoneticPr fontId="2" type="noConversion"/>
  <conditionalFormatting sqref="B6:H6 B8:H8 B10:H10 B12:H12 B14:H14">
    <cfRule type="expression" dxfId="11" priority="42">
      <formula>MONTH(B6)&lt;&gt;Calendar1MonthOption</formula>
    </cfRule>
  </conditionalFormatting>
  <conditionalFormatting sqref="B19:H19 B21:H21 B23:H23 B25:H25 B27:H27">
    <cfRule type="expression" dxfId="10" priority="31">
      <formula>MONTH(B19)&lt;&gt;Calendar2MonthOption</formula>
    </cfRule>
  </conditionalFormatting>
  <conditionalFormatting sqref="B40:H40 B42:H42 B44:H44 B46:H46 B48:H48">
    <cfRule type="expression" dxfId="9" priority="29">
      <formula>MONTH(B40)&lt;&gt;Calendar3MonthOption</formula>
    </cfRule>
  </conditionalFormatting>
  <conditionalFormatting sqref="B61:H61 B63:H63 B65:H65 B67:H67 B69:H69">
    <cfRule type="expression" dxfId="8" priority="27">
      <formula>MONTH(B61)&lt;&gt;Calendar4MonthOption</formula>
    </cfRule>
  </conditionalFormatting>
  <conditionalFormatting sqref="B82:H82 B84:H84 B86:H86 B88:H88 B90:H90">
    <cfRule type="expression" dxfId="7" priority="25">
      <formula>MONTH(B82)&lt;&gt;Calendar5MonthOption</formula>
    </cfRule>
  </conditionalFormatting>
  <conditionalFormatting sqref="B103:H103 B105:H105 B107:H107 B109:H109 B111:H111">
    <cfRule type="expression" dxfId="6" priority="23">
      <formula>MONTH(B103)&lt;&gt;Calendar6MonthOption</formula>
    </cfRule>
  </conditionalFormatting>
  <conditionalFormatting sqref="B124:H124 B126:H126 B128:H128 B130:H130 B132:H132">
    <cfRule type="expression" dxfId="5" priority="21">
      <formula>MONTH(B124)&lt;&gt;Calendar7MonthOption</formula>
    </cfRule>
  </conditionalFormatting>
  <conditionalFormatting sqref="B145:H145 B147:H147 B149:H149 B151:H151 B153:H153">
    <cfRule type="expression" dxfId="4" priority="19">
      <formula>MONTH(B145)&lt;&gt;Calendar8MonthOption</formula>
    </cfRule>
  </conditionalFormatting>
  <conditionalFormatting sqref="B166:H166 B168:H168 B170:H170 B172:H172 B174:H174">
    <cfRule type="expression" dxfId="3" priority="17">
      <formula>MONTH(B166)&lt;&gt;Calendar9MonthOption</formula>
    </cfRule>
  </conditionalFormatting>
  <conditionalFormatting sqref="B187:H187 B189:H189 B191:H191 B193:H193 B195:H195">
    <cfRule type="expression" dxfId="2" priority="7">
      <formula>MONTH(B187)&lt;&gt;Calendar10MonthOption</formula>
    </cfRule>
  </conditionalFormatting>
  <conditionalFormatting sqref="B200:H200 B202:H202 B204:H204 B206:H206 B208:H208">
    <cfRule type="expression" dxfId="1" priority="6">
      <formula>MONTH(B200)&lt;&gt;Calendar11MonthOption</formula>
    </cfRule>
  </conditionalFormatting>
  <conditionalFormatting sqref="B213:H213 B215:H215 B217:H217 B219:H219 B221:H221">
    <cfRule type="expression" dxfId="0" priority="5">
      <formula>MONTH(B213)&lt;&gt;Calendar12MonthOption</formula>
    </cfRule>
  </conditionalFormatting>
  <dataValidations count="9">
    <dataValidation type="list" allowBlank="1" showInputMessage="1" showErrorMessage="1" error="Only days from the dropdown list can be used for the weekday headings. To select a different weekday, select CANCEL, then ALT+DOWN ARROW to pick from the dropdown list" prompt="Select the starting day of the week from the dropdown list. Press ALT+DOWN ARROW to open the dropdown list then press ENTER to select a day. The calendar will update automatically" sqref="B5" xr:uid="{00000000-0002-0000-0000-000000000000}">
      <formula1>"SUNDAY,MONDAY,TUESDAY,WEDNESDAY,THURSDAY,FRIDAY,SATURDAY"</formula1>
    </dataValidation>
    <dataValidation type="list" allowBlank="1" showInputMessage="1" showErrorMessage="1" error="Select a month from the entries in the list. Select CANCEL, then ALT+DOWN ARROW to pick from the dropdown list" prompt="Select the calendar's start month from the dropdown list. Press ALT+DOWN ARROW to open the dropdown list then press ENTER to choose one of the items" sqref="C4" xr:uid="{00000000-0002-0000-0000-000001000000}">
      <formula1>"January,February,March,April,May,June,July,August,September,October,November,December"</formula1>
    </dataValidation>
    <dataValidation allowBlank="1" showInputMessage="1" prompt="This workbook is a 12 month calendar. Type the starting year in cell B1 then select the starting month in cell C1. The calendar will update automatically for subsequent months" sqref="A4" xr:uid="{00000000-0002-0000-0000-000002000000}"/>
    <dataValidation allowBlank="1" showInputMessage="1" showErrorMessage="1" prompt="Enter the year for this calendar" sqref="B4" xr:uid="{00000000-0002-0000-0000-000003000000}"/>
    <dataValidation allowBlank="1" showInputMessage="1" prompt="Automatically determined weekday. To change weekdays, select a new starting day of the week in B2" sqref="C5:H5 B18" xr:uid="{00000000-0002-0000-0000-000004000000}"/>
    <dataValidation allowBlank="1" showInputMessage="1" prompt="Date" sqref="B6" xr:uid="{00000000-0002-0000-0000-000005000000}"/>
    <dataValidation allowBlank="1" showInputMessage="1" prompt="Enter daily notes here" sqref="C7" xr:uid="{00000000-0002-0000-0000-000006000000}"/>
    <dataValidation allowBlank="1" showInputMessage="1" prompt="Calendar year automatically determined by the year input in B1" sqref="B17" xr:uid="{00000000-0002-0000-0000-000007000000}"/>
    <dataValidation allowBlank="1" showInputMessage="1" prompt="Calendar month offset by the month selected in C1" sqref="C17" xr:uid="{00000000-0002-0000-0000-000008000000}"/>
  </dataValidations>
  <printOptions horizontalCentered="1" verticalCentered="1"/>
  <pageMargins left="0.25" right="0.25" top="0.45" bottom="0.45" header="0.5" footer="0.5"/>
  <pageSetup orientation="landscape" r:id="rId1"/>
  <headerFooter alignWithMargins="0"/>
  <rowBreaks count="11" manualBreakCount="11">
    <brk id="16" min="1" max="8" man="1"/>
    <brk id="37" min="1" max="8" man="1"/>
    <brk id="58" min="1" max="8" man="1"/>
    <brk id="79" min="1" max="8" man="1"/>
    <brk id="100" min="1" max="8" man="1"/>
    <brk id="121" min="1" max="8" man="1"/>
    <brk id="142" min="1" max="8" man="1"/>
    <brk id="163" min="1" max="8" man="1"/>
    <brk id="184" min="1" max="8" man="1"/>
    <brk id="197" min="1" max="8" man="1"/>
    <brk id="210" min="1" max="8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2DBBBE4426C04DA9B2C4CEA32CEAB5" ma:contentTypeVersion="20" ma:contentTypeDescription="Create a new document." ma:contentTypeScope="" ma:versionID="db83b7950b90cdf255537629f1054477">
  <xsd:schema xmlns:xsd="http://www.w3.org/2001/XMLSchema" xmlns:xs="http://www.w3.org/2001/XMLSchema" xmlns:p="http://schemas.microsoft.com/office/2006/metadata/properties" xmlns:ns2="fb61100d-a253-4101-b855-e62ba65ce0fb" xmlns:ns3="4d46382c-f2f9-4613-a09c-efa5073c7d42" targetNamespace="http://schemas.microsoft.com/office/2006/metadata/properties" ma:root="true" ma:fieldsID="74ffdae5c6d46296401c7acd6cf5c73a" ns2:_="" ns3:_="">
    <xsd:import namespace="fb61100d-a253-4101-b855-e62ba65ce0fb"/>
    <xsd:import namespace="4d46382c-f2f9-4613-a09c-efa5073c7d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DateandTime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1100d-a253-4101-b855-e62ba65ce0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9dc41e2-6c79-4302-9655-3b2bc0f118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andTime" ma:index="25" nillable="true" ma:displayName="Date and Time" ma:format="DateOnly" ma:internalName="DateandTime">
      <xsd:simpleType>
        <xsd:restriction base="dms:DateTim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46382c-f2f9-4613-a09c-efa5073c7d4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c0fe304-0cb3-4c06-8969-6418aed5643f}" ma:internalName="TaxCatchAll" ma:showField="CatchAllData" ma:web="4d46382c-f2f9-4613-a09c-efa5073c7d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b61100d-a253-4101-b855-e62ba65ce0fb">
      <Terms xmlns="http://schemas.microsoft.com/office/infopath/2007/PartnerControls"/>
    </lcf76f155ced4ddcb4097134ff3c332f>
    <TaxCatchAll xmlns="4d46382c-f2f9-4613-a09c-efa5073c7d42" xsi:nil="true"/>
    <DateandTime xmlns="fb61100d-a253-4101-b855-e62ba65ce0f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771A07C-727E-42B1-AE32-14980B3B69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1100d-a253-4101-b855-e62ba65ce0fb"/>
    <ds:schemaRef ds:uri="4d46382c-f2f9-4613-a09c-efa5073c7d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764FF4A-C20A-4DE7-AEE3-A39BCDCA1634}">
  <ds:schemaRefs>
    <ds:schemaRef ds:uri="http://schemas.microsoft.com/office/2006/metadata/properties"/>
    <ds:schemaRef ds:uri="http://schemas.microsoft.com/office/infopath/2007/PartnerControls"/>
    <ds:schemaRef ds:uri="fb61100d-a253-4101-b855-e62ba65ce0fb"/>
    <ds:schemaRef ds:uri="4d46382c-f2f9-4613-a09c-efa5073c7d42"/>
  </ds:schemaRefs>
</ds:datastoreItem>
</file>

<file path=customXml/itemProps3.xml><?xml version="1.0" encoding="utf-8"?>
<ds:datastoreItem xmlns:ds="http://schemas.openxmlformats.org/officeDocument/2006/customXml" ds:itemID="{E5E6DEEA-88A4-417D-9FB0-2ACC226C97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26</vt:i4>
      </vt:variant>
    </vt:vector>
  </HeadingPairs>
  <TitlesOfParts>
    <vt:vector size="27" baseType="lpstr">
      <vt:lpstr>Calendar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Calendar!Print_Area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Riley Guenther</dc:creator>
  <cp:keywords/>
  <dc:description/>
  <cp:lastModifiedBy>Jen Reid</cp:lastModifiedBy>
  <cp:revision/>
  <dcterms:created xsi:type="dcterms:W3CDTF">2016-07-26T15:53:57Z</dcterms:created>
  <dcterms:modified xsi:type="dcterms:W3CDTF">2024-05-17T19:47:22Z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0x010100562DBBBE4426C04DA9B2C4CEA32CEAB5</vt:lpwstr>
  </property>
</Properties>
</file>